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工程概况" sheetId="1" r:id="rId1"/>
    <sheet name="2、费用组成分析" sheetId="2" r:id="rId2"/>
    <sheet name="3、分部分项工程费" sheetId="3" r:id="rId3"/>
    <sheet name="4措施项目费" sheetId="4" r:id="rId4"/>
    <sheet name="5工料分析表" sheetId="5" r:id="rId5"/>
  </sheets>
  <definedNames/>
  <calcPr fullCalcOnLoad="1"/>
</workbook>
</file>

<file path=xl/sharedStrings.xml><?xml version="1.0" encoding="utf-8"?>
<sst xmlns="http://schemas.openxmlformats.org/spreadsheetml/2006/main" count="243" uniqueCount="196">
  <si>
    <t xml:space="preserve">  某钢结构厂房工程量清单计价典型案例指标分析表</t>
  </si>
  <si>
    <r>
      <rPr>
        <b/>
        <sz val="13.5"/>
        <color indexed="8"/>
        <rFont val="宋体"/>
        <family val="0"/>
      </rPr>
      <t>一、建筑安装工程概况与特征表</t>
    </r>
    <r>
      <rPr>
        <b/>
        <sz val="13.5"/>
        <color indexed="8"/>
        <rFont val="Times New Roman"/>
        <family val="1"/>
      </rPr>
      <t xml:space="preserve"> </t>
    </r>
  </si>
  <si>
    <r>
      <t> </t>
    </r>
    <r>
      <rPr>
        <sz val="11"/>
        <color indexed="8"/>
        <rFont val="宋体"/>
        <family val="0"/>
      </rPr>
      <t>工程计税方式：</t>
    </r>
  </si>
  <si>
    <t>增值税一般计税</t>
  </si>
  <si>
    <r>
      <rPr>
        <sz val="9"/>
        <color indexed="8"/>
        <rFont val="宋体"/>
        <family val="0"/>
      </rPr>
      <t>工程概况</t>
    </r>
  </si>
  <si>
    <r>
      <rPr>
        <sz val="9"/>
        <color indexed="8"/>
        <rFont val="宋体"/>
        <family val="0"/>
      </rPr>
      <t>总建筑面积</t>
    </r>
    <r>
      <rPr>
        <sz val="9"/>
        <color indexed="8"/>
        <rFont val="Times New Roman"/>
        <family val="1"/>
      </rPr>
      <t>(m</t>
    </r>
    <r>
      <rPr>
        <vertAlign val="superscript"/>
        <sz val="9"/>
        <color indexed="8"/>
        <rFont val="Times New Roman"/>
        <family val="1"/>
      </rPr>
      <t>2</t>
    </r>
    <r>
      <rPr>
        <sz val="9"/>
        <color indexed="8"/>
        <rFont val="Times New Roman"/>
        <family val="1"/>
      </rPr>
      <t>)</t>
    </r>
  </si>
  <si>
    <r>
      <rPr>
        <sz val="9"/>
        <color indexed="8"/>
        <rFont val="宋体"/>
        <family val="0"/>
      </rPr>
      <t>地上层数</t>
    </r>
    <r>
      <rPr>
        <sz val="9"/>
        <color indexed="8"/>
        <rFont val="Times New Roman"/>
        <family val="1"/>
      </rPr>
      <t>(</t>
    </r>
    <r>
      <rPr>
        <sz val="9"/>
        <color indexed="8"/>
        <rFont val="宋体"/>
        <family val="0"/>
      </rPr>
      <t>层</t>
    </r>
    <r>
      <rPr>
        <sz val="9"/>
        <color indexed="8"/>
        <rFont val="Times New Roman"/>
        <family val="1"/>
      </rPr>
      <t>)</t>
    </r>
  </si>
  <si>
    <t>钢结构一层，砼框架局部三层</t>
  </si>
  <si>
    <r>
      <rPr>
        <sz val="9"/>
        <color indexed="8"/>
        <rFont val="宋体"/>
        <family val="0"/>
      </rPr>
      <t>标准层高</t>
    </r>
    <r>
      <rPr>
        <sz val="9"/>
        <color indexed="8"/>
        <rFont val="Times New Roman"/>
        <family val="1"/>
      </rPr>
      <t>(m)</t>
    </r>
  </si>
  <si>
    <r>
      <t>钢结构</t>
    </r>
    <r>
      <rPr>
        <sz val="9"/>
        <color indexed="8"/>
        <rFont val="Times New Roman"/>
        <family val="1"/>
      </rPr>
      <t>11</t>
    </r>
    <r>
      <rPr>
        <sz val="9"/>
        <color indexed="8"/>
        <rFont val="宋体"/>
        <family val="0"/>
      </rPr>
      <t>米砼框架</t>
    </r>
    <r>
      <rPr>
        <sz val="9"/>
        <color indexed="8"/>
        <rFont val="Times New Roman"/>
        <family val="1"/>
      </rPr>
      <t>4.5</t>
    </r>
    <r>
      <rPr>
        <sz val="9"/>
        <color indexed="8"/>
        <rFont val="宋体"/>
        <family val="0"/>
      </rPr>
      <t>米</t>
    </r>
  </si>
  <si>
    <r>
      <rPr>
        <sz val="9"/>
        <color indexed="8"/>
        <rFont val="宋体"/>
        <family val="0"/>
      </rPr>
      <t>其中：地下室建筑面积</t>
    </r>
    <r>
      <rPr>
        <sz val="9"/>
        <color indexed="8"/>
        <rFont val="Times New Roman"/>
        <family val="1"/>
      </rPr>
      <t>(m</t>
    </r>
    <r>
      <rPr>
        <vertAlign val="superscript"/>
        <sz val="9"/>
        <color indexed="8"/>
        <rFont val="Times New Roman"/>
        <family val="1"/>
      </rPr>
      <t>2</t>
    </r>
    <r>
      <rPr>
        <sz val="9"/>
        <color indexed="8"/>
        <rFont val="Times New Roman"/>
        <family val="1"/>
      </rPr>
      <t>)</t>
    </r>
  </si>
  <si>
    <t>/</t>
  </si>
  <si>
    <r>
      <rPr>
        <sz val="9"/>
        <color indexed="8"/>
        <rFont val="宋体"/>
        <family val="0"/>
      </rPr>
      <t>地下层数</t>
    </r>
    <r>
      <rPr>
        <sz val="9"/>
        <color indexed="8"/>
        <rFont val="Times New Roman"/>
        <family val="1"/>
      </rPr>
      <t>(</t>
    </r>
    <r>
      <rPr>
        <sz val="9"/>
        <color indexed="8"/>
        <rFont val="宋体"/>
        <family val="0"/>
      </rPr>
      <t>层</t>
    </r>
    <r>
      <rPr>
        <sz val="9"/>
        <color indexed="8"/>
        <rFont val="Times New Roman"/>
        <family val="1"/>
      </rPr>
      <t>)</t>
    </r>
  </si>
  <si>
    <r>
      <rPr>
        <sz val="9"/>
        <color indexed="8"/>
        <rFont val="宋体"/>
        <family val="0"/>
      </rPr>
      <t>檐高</t>
    </r>
    <r>
      <rPr>
        <sz val="9"/>
        <color indexed="8"/>
        <rFont val="Times New Roman"/>
        <family val="1"/>
      </rPr>
      <t>(m)</t>
    </r>
  </si>
  <si>
    <r>
      <rPr>
        <sz val="9"/>
        <color indexed="8"/>
        <rFont val="宋体"/>
        <family val="0"/>
      </rPr>
      <t>结构类型</t>
    </r>
  </si>
  <si>
    <t>钢框架结构，局部砼框架</t>
  </si>
  <si>
    <r>
      <rPr>
        <sz val="9"/>
        <color indexed="8"/>
        <rFont val="宋体"/>
        <family val="0"/>
      </rPr>
      <t>工程用途</t>
    </r>
  </si>
  <si>
    <t>厂房</t>
  </si>
  <si>
    <r>
      <rPr>
        <sz val="9"/>
        <color indexed="8"/>
        <rFont val="宋体"/>
        <family val="0"/>
      </rPr>
      <t>投资性质</t>
    </r>
  </si>
  <si>
    <t>自筹资金</t>
  </si>
  <si>
    <r>
      <rPr>
        <sz val="9"/>
        <color indexed="8"/>
        <rFont val="宋体"/>
        <family val="0"/>
      </rPr>
      <t>开工时间</t>
    </r>
  </si>
  <si>
    <r>
      <rPr>
        <sz val="9"/>
        <color indexed="8"/>
        <rFont val="宋体"/>
        <family val="0"/>
      </rPr>
      <t>竣工时间</t>
    </r>
  </si>
  <si>
    <r>
      <rPr>
        <sz val="9"/>
        <color indexed="8"/>
        <rFont val="宋体"/>
        <family val="0"/>
      </rPr>
      <t>工程所在地</t>
    </r>
  </si>
  <si>
    <t>如皋</t>
  </si>
  <si>
    <r>
      <rPr>
        <sz val="9"/>
        <color indexed="8"/>
        <rFont val="宋体"/>
        <family val="0"/>
      </rPr>
      <t>土建工程特征</t>
    </r>
  </si>
  <si>
    <r>
      <rPr>
        <sz val="9"/>
        <color indexed="8"/>
        <rFont val="宋体"/>
        <family val="0"/>
      </rPr>
      <t>基础</t>
    </r>
  </si>
  <si>
    <t>独立基础</t>
  </si>
  <si>
    <r>
      <rPr>
        <sz val="9"/>
        <color indexed="8"/>
        <rFont val="宋体"/>
        <family val="0"/>
      </rPr>
      <t>楼地面</t>
    </r>
  </si>
  <si>
    <t>地砖楼地面</t>
  </si>
  <si>
    <r>
      <rPr>
        <sz val="9"/>
        <color indexed="8"/>
        <rFont val="宋体"/>
        <family val="0"/>
      </rPr>
      <t>外墙</t>
    </r>
  </si>
  <si>
    <r>
      <t>B06</t>
    </r>
    <r>
      <rPr>
        <sz val="9"/>
        <color indexed="8"/>
        <rFont val="宋体"/>
        <family val="0"/>
      </rPr>
      <t>级</t>
    </r>
    <r>
      <rPr>
        <sz val="9"/>
        <color indexed="8"/>
        <rFont val="Times New Roman"/>
        <family val="1"/>
      </rPr>
      <t>A3.5</t>
    </r>
    <r>
      <rPr>
        <sz val="9"/>
        <color indexed="8"/>
        <rFont val="宋体"/>
        <family val="0"/>
      </rPr>
      <t>蒸压砂加气砼砌块及岩棉复合板</t>
    </r>
  </si>
  <si>
    <r>
      <rPr>
        <sz val="9"/>
        <color indexed="8"/>
        <rFont val="宋体"/>
        <family val="0"/>
      </rPr>
      <t>内墙</t>
    </r>
  </si>
  <si>
    <r>
      <t>A3.5</t>
    </r>
    <r>
      <rPr>
        <sz val="9"/>
        <color indexed="8"/>
        <rFont val="宋体"/>
        <family val="0"/>
      </rPr>
      <t xml:space="preserve">蒸压砂加气砼砌块+A级玻镁板
</t>
    </r>
  </si>
  <si>
    <r>
      <rPr>
        <sz val="9"/>
        <color indexed="8"/>
        <rFont val="宋体"/>
        <family val="0"/>
      </rPr>
      <t>外墙面</t>
    </r>
  </si>
  <si>
    <t>真石漆</t>
  </si>
  <si>
    <r>
      <rPr>
        <sz val="9"/>
        <color indexed="8"/>
        <rFont val="宋体"/>
        <family val="0"/>
      </rPr>
      <t>内墙面</t>
    </r>
  </si>
  <si>
    <t>白水泥腻子+乳胶漆</t>
  </si>
  <si>
    <r>
      <rPr>
        <sz val="9"/>
        <color indexed="8"/>
        <rFont val="宋体"/>
        <family val="0"/>
      </rPr>
      <t>天棚</t>
    </r>
  </si>
  <si>
    <r>
      <rPr>
        <sz val="9"/>
        <color indexed="8"/>
        <rFont val="宋体"/>
        <family val="0"/>
      </rPr>
      <t>柱、梁、板</t>
    </r>
  </si>
  <si>
    <r>
      <rPr>
        <sz val="9"/>
        <color indexed="8"/>
        <rFont val="宋体"/>
        <family val="0"/>
      </rPr>
      <t>屋面</t>
    </r>
  </si>
  <si>
    <t>平屋面及坡屋面</t>
  </si>
  <si>
    <r>
      <rPr>
        <sz val="9"/>
        <color indexed="8"/>
        <rFont val="宋体"/>
        <family val="0"/>
      </rPr>
      <t>门窗</t>
    </r>
  </si>
  <si>
    <t>隔热断桥铝合金门窗、防火门</t>
  </si>
  <si>
    <r>
      <rPr>
        <sz val="9"/>
        <color indexed="8"/>
        <rFont val="宋体"/>
        <family val="0"/>
      </rPr>
      <t>安装工程特征</t>
    </r>
  </si>
  <si>
    <t>电气</t>
  </si>
  <si>
    <t>配电箱、桥架、普通照明及应急照明管线、电力电缆、灯具、开关、插座、防雷接地等</t>
  </si>
  <si>
    <t>智能</t>
  </si>
  <si>
    <t>桥架、PVC塑料管、预留铁丝、空白面板等</t>
  </si>
  <si>
    <t>消防</t>
  </si>
  <si>
    <t>消防端子箱、探测器、手动报警按钮、声光报警器、扬声器、模块、桥架、配管配线、防火门监控系统、消防电源监控系统、内外壁热浸镀锌钢管、消火栓、喷淋头、阀门、调试、抗震支架等</t>
  </si>
  <si>
    <t>给排水</t>
  </si>
  <si>
    <r>
      <t>PP-R</t>
    </r>
    <r>
      <rPr>
        <sz val="9"/>
        <color indexed="8"/>
        <rFont val="宋体"/>
        <family val="0"/>
      </rPr>
      <t>冷水管、</t>
    </r>
    <r>
      <rPr>
        <sz val="9"/>
        <color indexed="8"/>
        <rFont val="Times New Roman"/>
        <family val="1"/>
      </rPr>
      <t>RPAP5</t>
    </r>
    <r>
      <rPr>
        <sz val="9"/>
        <color indexed="8"/>
        <rFont val="宋体"/>
        <family val="0"/>
      </rPr>
      <t>对接焊接铝塑复合管、</t>
    </r>
    <r>
      <rPr>
        <sz val="9"/>
        <color indexed="8"/>
        <rFont val="Times New Roman"/>
        <family val="1"/>
      </rPr>
      <t>UPVC</t>
    </r>
    <r>
      <rPr>
        <sz val="9"/>
        <color indexed="8"/>
        <rFont val="宋体"/>
        <family val="0"/>
      </rPr>
      <t>排水管、</t>
    </r>
    <r>
      <rPr>
        <sz val="9"/>
        <color indexed="8"/>
        <rFont val="Times New Roman"/>
        <family val="1"/>
      </rPr>
      <t>UPVC</t>
    </r>
    <r>
      <rPr>
        <sz val="9"/>
        <color indexed="8"/>
        <rFont val="宋体"/>
        <family val="0"/>
      </rPr>
      <t>防紫外线雨水管、内涂塑钢管、太阳能热水器、阀门、洁具、同层排水管件、污水泵等</t>
    </r>
  </si>
  <si>
    <t>暖通</t>
  </si>
  <si>
    <t>镀锌钢板通风管道、风机、风阀、风口、消声弯头等</t>
  </si>
  <si>
    <r>
      <rPr>
        <b/>
        <sz val="13.5"/>
        <color indexed="8"/>
        <rFont val="宋体"/>
        <family val="0"/>
      </rPr>
      <t>二、建筑安装工程费用组成分析表</t>
    </r>
  </si>
  <si>
    <r>
      <rPr>
        <sz val="9"/>
        <color indexed="8"/>
        <rFont val="宋体"/>
        <family val="0"/>
      </rPr>
      <t>项目名称</t>
    </r>
  </si>
  <si>
    <r>
      <rPr>
        <sz val="9"/>
        <color indexed="8"/>
        <rFont val="宋体"/>
        <family val="0"/>
      </rPr>
      <t>造价</t>
    </r>
  </si>
  <si>
    <r>
      <rPr>
        <sz val="9"/>
        <color indexed="8"/>
        <rFont val="宋体"/>
        <family val="0"/>
      </rPr>
      <t>占总造价</t>
    </r>
  </si>
  <si>
    <r>
      <rPr>
        <sz val="9"/>
        <color indexed="8"/>
        <rFont val="宋体"/>
        <family val="0"/>
      </rPr>
      <t>平米造价</t>
    </r>
  </si>
  <si>
    <r>
      <t>(</t>
    </r>
    <r>
      <rPr>
        <sz val="9"/>
        <color indexed="8"/>
        <rFont val="宋体"/>
        <family val="0"/>
      </rPr>
      <t>单位：元</t>
    </r>
    <r>
      <rPr>
        <sz val="9"/>
        <color indexed="8"/>
        <rFont val="Times New Roman"/>
        <family val="1"/>
      </rPr>
      <t>)</t>
    </r>
  </si>
  <si>
    <r>
      <rPr>
        <sz val="9"/>
        <color indexed="8"/>
        <rFont val="宋体"/>
        <family val="0"/>
      </rPr>
      <t>比例</t>
    </r>
    <r>
      <rPr>
        <sz val="9"/>
        <color indexed="8"/>
        <rFont val="Times New Roman"/>
        <family val="1"/>
      </rPr>
      <t>(%)</t>
    </r>
  </si>
  <si>
    <r>
      <t>(</t>
    </r>
    <r>
      <rPr>
        <sz val="9"/>
        <color indexed="8"/>
        <rFont val="宋体"/>
        <family val="0"/>
      </rPr>
      <t>费用</t>
    </r>
    <r>
      <rPr>
        <sz val="9"/>
        <color indexed="8"/>
        <rFont val="Times New Roman"/>
        <family val="1"/>
      </rPr>
      <t>/</t>
    </r>
    <r>
      <rPr>
        <sz val="9"/>
        <color indexed="8"/>
        <rFont val="宋体"/>
        <family val="0"/>
      </rPr>
      <t>建筑面积</t>
    </r>
    <r>
      <rPr>
        <sz val="9"/>
        <color indexed="8"/>
        <rFont val="Times New Roman"/>
        <family val="1"/>
      </rPr>
      <t>)</t>
    </r>
  </si>
  <si>
    <t>土建工程</t>
  </si>
  <si>
    <r>
      <rPr>
        <sz val="9"/>
        <color indexed="8"/>
        <rFont val="宋体"/>
        <family val="0"/>
      </rPr>
      <t>安装工程</t>
    </r>
  </si>
  <si>
    <r>
      <rPr>
        <sz val="9"/>
        <color indexed="8"/>
        <rFont val="宋体"/>
        <family val="0"/>
      </rPr>
      <t>总计</t>
    </r>
  </si>
  <si>
    <t>土建工程部分</t>
  </si>
  <si>
    <t>一</t>
  </si>
  <si>
    <t>分部分项工程费</t>
  </si>
  <si>
    <t>二</t>
  </si>
  <si>
    <t>措施项目费</t>
  </si>
  <si>
    <t>三</t>
  </si>
  <si>
    <t>其他项目费</t>
  </si>
  <si>
    <t>四</t>
  </si>
  <si>
    <t>规费</t>
  </si>
  <si>
    <t>五</t>
  </si>
  <si>
    <t>税金</t>
  </si>
  <si>
    <t>合计</t>
  </si>
  <si>
    <t>安装工程部分</t>
  </si>
  <si>
    <r>
      <rPr>
        <sz val="9"/>
        <color indexed="8"/>
        <rFont val="宋体"/>
        <family val="0"/>
      </rPr>
      <t>一</t>
    </r>
  </si>
  <si>
    <r>
      <rPr>
        <sz val="9"/>
        <color indexed="8"/>
        <rFont val="宋体"/>
        <family val="0"/>
      </rPr>
      <t>分部分项工程费</t>
    </r>
  </si>
  <si>
    <r>
      <rPr>
        <sz val="9"/>
        <color indexed="8"/>
        <rFont val="宋体"/>
        <family val="0"/>
      </rPr>
      <t>二</t>
    </r>
  </si>
  <si>
    <r>
      <rPr>
        <sz val="9"/>
        <color indexed="8"/>
        <rFont val="宋体"/>
        <family val="0"/>
      </rPr>
      <t>措施项目费</t>
    </r>
  </si>
  <si>
    <r>
      <rPr>
        <sz val="9"/>
        <color indexed="8"/>
        <rFont val="宋体"/>
        <family val="0"/>
      </rPr>
      <t>三</t>
    </r>
  </si>
  <si>
    <r>
      <rPr>
        <sz val="9"/>
        <color indexed="8"/>
        <rFont val="宋体"/>
        <family val="0"/>
      </rPr>
      <t>其他项目费</t>
    </r>
  </si>
  <si>
    <r>
      <rPr>
        <sz val="9"/>
        <color indexed="8"/>
        <rFont val="宋体"/>
        <family val="0"/>
      </rPr>
      <t>四</t>
    </r>
  </si>
  <si>
    <r>
      <rPr>
        <sz val="9"/>
        <color indexed="8"/>
        <rFont val="宋体"/>
        <family val="0"/>
      </rPr>
      <t>规费</t>
    </r>
  </si>
  <si>
    <r>
      <rPr>
        <sz val="9"/>
        <color indexed="8"/>
        <rFont val="宋体"/>
        <family val="0"/>
      </rPr>
      <t>五</t>
    </r>
  </si>
  <si>
    <r>
      <rPr>
        <sz val="9"/>
        <color indexed="8"/>
        <rFont val="宋体"/>
        <family val="0"/>
      </rPr>
      <t>税金</t>
    </r>
  </si>
  <si>
    <r>
      <rPr>
        <sz val="9"/>
        <color indexed="8"/>
        <rFont val="宋体"/>
        <family val="0"/>
      </rPr>
      <t>合计</t>
    </r>
  </si>
  <si>
    <r>
      <rPr>
        <b/>
        <sz val="13.5"/>
        <color indexed="8"/>
        <rFont val="宋体"/>
        <family val="0"/>
      </rPr>
      <t>三、土建与装饰工程分部分项工程费指标</t>
    </r>
  </si>
  <si>
    <r>
      <rPr>
        <sz val="9"/>
        <color indexed="8"/>
        <rFont val="宋体"/>
        <family val="0"/>
      </rPr>
      <t>分部名称</t>
    </r>
  </si>
  <si>
    <r>
      <rPr>
        <sz val="9"/>
        <color indexed="8"/>
        <rFont val="宋体"/>
        <family val="0"/>
      </rPr>
      <t>分部分项工程费用
（元）</t>
    </r>
  </si>
  <si>
    <r>
      <rPr>
        <sz val="9"/>
        <color indexed="8"/>
        <rFont val="宋体"/>
        <family val="0"/>
      </rPr>
      <t>平米造价
（费用</t>
    </r>
    <r>
      <rPr>
        <sz val="9"/>
        <color indexed="8"/>
        <rFont val="Times New Roman"/>
        <family val="1"/>
      </rPr>
      <t>/</t>
    </r>
    <r>
      <rPr>
        <sz val="9"/>
        <color indexed="8"/>
        <rFont val="宋体"/>
        <family val="0"/>
      </rPr>
      <t>建筑面积）</t>
    </r>
  </si>
  <si>
    <r>
      <rPr>
        <sz val="9"/>
        <color indexed="8"/>
        <rFont val="宋体"/>
        <family val="0"/>
      </rPr>
      <t>占分部分项工程费用（</t>
    </r>
    <r>
      <rPr>
        <sz val="9"/>
        <color indexed="8"/>
        <rFont val="Times New Roman"/>
        <family val="1"/>
      </rPr>
      <t>%</t>
    </r>
    <r>
      <rPr>
        <sz val="9"/>
        <color indexed="8"/>
        <rFont val="宋体"/>
        <family val="0"/>
      </rPr>
      <t>）</t>
    </r>
  </si>
  <si>
    <r>
      <rPr>
        <sz val="9"/>
        <color indexed="8"/>
        <rFont val="宋体"/>
        <family val="0"/>
      </rPr>
      <t>占土建工程造价费用（</t>
    </r>
    <r>
      <rPr>
        <sz val="9"/>
        <color indexed="8"/>
        <rFont val="Times New Roman"/>
        <family val="1"/>
      </rPr>
      <t>%</t>
    </r>
    <r>
      <rPr>
        <sz val="9"/>
        <color indexed="8"/>
        <rFont val="宋体"/>
        <family val="0"/>
      </rPr>
      <t>）</t>
    </r>
  </si>
  <si>
    <t>A.1</t>
  </si>
  <si>
    <t>土石方工程</t>
  </si>
  <si>
    <t>A.2</t>
  </si>
  <si>
    <t>桩与地基基础工程</t>
  </si>
  <si>
    <t>A.3</t>
  </si>
  <si>
    <r>
      <rPr>
        <sz val="9"/>
        <color indexed="8"/>
        <rFont val="宋体"/>
        <family val="0"/>
      </rPr>
      <t>砌筑工程</t>
    </r>
  </si>
  <si>
    <t>A.4</t>
  </si>
  <si>
    <r>
      <rPr>
        <sz val="9"/>
        <color indexed="8"/>
        <rFont val="宋体"/>
        <family val="0"/>
      </rPr>
      <t>混凝土及钢筋混凝土工程</t>
    </r>
  </si>
  <si>
    <t>A.5</t>
  </si>
  <si>
    <t>金属结构工程</t>
  </si>
  <si>
    <t>A.7</t>
  </si>
  <si>
    <r>
      <rPr>
        <sz val="9"/>
        <color indexed="8"/>
        <rFont val="宋体"/>
        <family val="0"/>
      </rPr>
      <t>屋面及防水工程</t>
    </r>
  </si>
  <si>
    <t>A.8</t>
  </si>
  <si>
    <r>
      <rPr>
        <sz val="9"/>
        <color indexed="8"/>
        <rFont val="宋体"/>
        <family val="0"/>
      </rPr>
      <t>防腐、隔热、保温工程</t>
    </r>
  </si>
  <si>
    <t>B.1</t>
  </si>
  <si>
    <r>
      <rPr>
        <sz val="9"/>
        <color indexed="8"/>
        <rFont val="宋体"/>
        <family val="0"/>
      </rPr>
      <t>楼地面工程</t>
    </r>
  </si>
  <si>
    <t>B.2</t>
  </si>
  <si>
    <r>
      <rPr>
        <sz val="9"/>
        <color indexed="8"/>
        <rFont val="宋体"/>
        <family val="0"/>
      </rPr>
      <t>墙、柱面工程</t>
    </r>
  </si>
  <si>
    <t>B.3</t>
  </si>
  <si>
    <r>
      <rPr>
        <sz val="9"/>
        <color indexed="8"/>
        <rFont val="宋体"/>
        <family val="0"/>
      </rPr>
      <t>天棚工程</t>
    </r>
  </si>
  <si>
    <t>B.4</t>
  </si>
  <si>
    <r>
      <rPr>
        <sz val="9"/>
        <color indexed="8"/>
        <rFont val="宋体"/>
        <family val="0"/>
      </rPr>
      <t>门窗工程</t>
    </r>
  </si>
  <si>
    <t>B.5</t>
  </si>
  <si>
    <r>
      <rPr>
        <sz val="9"/>
        <color indexed="8"/>
        <rFont val="宋体"/>
        <family val="0"/>
      </rPr>
      <t>油漆、涂料、裱糊工程</t>
    </r>
  </si>
  <si>
    <t>B.6</t>
  </si>
  <si>
    <r>
      <rPr>
        <sz val="9"/>
        <color indexed="8"/>
        <rFont val="宋体"/>
        <family val="0"/>
      </rPr>
      <t>其他工程</t>
    </r>
  </si>
  <si>
    <r>
      <rPr>
        <b/>
        <sz val="13.5"/>
        <color indexed="8"/>
        <rFont val="宋体"/>
        <family val="0"/>
      </rPr>
      <t>四、安装工程分部分项工程费指标</t>
    </r>
  </si>
  <si>
    <r>
      <rPr>
        <sz val="9"/>
        <color indexed="8"/>
        <rFont val="宋体"/>
        <family val="0"/>
      </rPr>
      <t>占安装工程造价费用（</t>
    </r>
    <r>
      <rPr>
        <sz val="9"/>
        <color indexed="8"/>
        <rFont val="Times New Roman"/>
        <family val="1"/>
      </rPr>
      <t>%</t>
    </r>
    <r>
      <rPr>
        <sz val="9"/>
        <color indexed="8"/>
        <rFont val="宋体"/>
        <family val="0"/>
      </rPr>
      <t>）</t>
    </r>
  </si>
  <si>
    <t>电气系统工程</t>
  </si>
  <si>
    <t>弱电系统工程</t>
  </si>
  <si>
    <t>火灾自动报警</t>
  </si>
  <si>
    <t>消火栓水灭火工程</t>
  </si>
  <si>
    <t>给排水系统工程</t>
  </si>
  <si>
    <t>空调通风系统工程</t>
  </si>
  <si>
    <r>
      <rPr>
        <b/>
        <sz val="13.5"/>
        <color indexed="8"/>
        <rFont val="宋体"/>
        <family val="0"/>
      </rPr>
      <t>五、建筑装饰工程措施项目费指标</t>
    </r>
  </si>
  <si>
    <r>
      <rPr>
        <sz val="9"/>
        <rFont val="宋体"/>
        <family val="0"/>
      </rPr>
      <t>序号</t>
    </r>
  </si>
  <si>
    <r>
      <rPr>
        <sz val="9"/>
        <color indexed="8"/>
        <rFont val="宋体"/>
        <family val="0"/>
      </rPr>
      <t>分项名称</t>
    </r>
  </si>
  <si>
    <t>措施项目费用</t>
  </si>
  <si>
    <r>
      <rPr>
        <sz val="9"/>
        <color indexed="8"/>
        <rFont val="宋体"/>
        <family val="0"/>
      </rPr>
      <t>占土建分部分项工程费比例（</t>
    </r>
    <r>
      <rPr>
        <sz val="9"/>
        <color indexed="8"/>
        <rFont val="Times New Roman"/>
        <family val="1"/>
      </rPr>
      <t>%</t>
    </r>
    <r>
      <rPr>
        <sz val="9"/>
        <color indexed="8"/>
        <rFont val="宋体"/>
        <family val="0"/>
      </rPr>
      <t>）</t>
    </r>
  </si>
  <si>
    <r>
      <rPr>
        <sz val="9"/>
        <color indexed="8"/>
        <rFont val="宋体"/>
        <family val="0"/>
      </rPr>
      <t>占土建措施工程费比例（</t>
    </r>
    <r>
      <rPr>
        <sz val="9"/>
        <color indexed="8"/>
        <rFont val="Times New Roman"/>
        <family val="1"/>
      </rPr>
      <t>%</t>
    </r>
    <r>
      <rPr>
        <sz val="9"/>
        <color indexed="8"/>
        <rFont val="宋体"/>
        <family val="0"/>
      </rPr>
      <t>）</t>
    </r>
  </si>
  <si>
    <r>
      <t>占土建造价比例（</t>
    </r>
    <r>
      <rPr>
        <sz val="9"/>
        <rFont val="Times New Roman"/>
        <family val="1"/>
      </rPr>
      <t>%</t>
    </r>
    <r>
      <rPr>
        <sz val="9"/>
        <rFont val="宋体"/>
        <family val="0"/>
      </rPr>
      <t>）</t>
    </r>
  </si>
  <si>
    <r>
      <rPr>
        <sz val="9"/>
        <rFont val="宋体"/>
        <family val="0"/>
      </rPr>
      <t>平米造价</t>
    </r>
  </si>
  <si>
    <r>
      <t>(</t>
    </r>
    <r>
      <rPr>
        <sz val="9"/>
        <rFont val="宋体"/>
        <family val="0"/>
      </rPr>
      <t>费用</t>
    </r>
    <r>
      <rPr>
        <sz val="9"/>
        <rFont val="Times New Roman"/>
        <family val="1"/>
      </rPr>
      <t>/</t>
    </r>
    <r>
      <rPr>
        <sz val="9"/>
        <rFont val="宋体"/>
        <family val="0"/>
      </rPr>
      <t>建筑面积</t>
    </r>
    <r>
      <rPr>
        <sz val="9"/>
        <rFont val="Times New Roman"/>
        <family val="1"/>
      </rPr>
      <t>)</t>
    </r>
  </si>
  <si>
    <r>
      <rPr>
        <sz val="9"/>
        <color indexed="8"/>
        <rFont val="宋体"/>
        <family val="0"/>
      </rPr>
      <t>现场安全文明施工</t>
    </r>
  </si>
  <si>
    <r>
      <rPr>
        <sz val="9"/>
        <color indexed="8"/>
        <rFont val="宋体"/>
        <family val="0"/>
      </rPr>
      <t>临时设施</t>
    </r>
  </si>
  <si>
    <r>
      <rPr>
        <sz val="9"/>
        <color indexed="8"/>
        <rFont val="宋体"/>
        <family val="0"/>
      </rPr>
      <t>垂直运输费</t>
    </r>
  </si>
  <si>
    <r>
      <rPr>
        <sz val="8"/>
        <color indexed="8"/>
        <rFont val="宋体"/>
        <family val="0"/>
      </rPr>
      <t>大型机械设备进出场及安拆</t>
    </r>
  </si>
  <si>
    <t>模板</t>
  </si>
  <si>
    <t>脚手架</t>
  </si>
  <si>
    <r>
      <rPr>
        <b/>
        <sz val="13.5"/>
        <color indexed="8"/>
        <rFont val="宋体"/>
        <family val="0"/>
      </rPr>
      <t>六、安装工程措施项目费指标</t>
    </r>
  </si>
  <si>
    <r>
      <rPr>
        <sz val="9"/>
        <color indexed="8"/>
        <rFont val="宋体"/>
        <family val="0"/>
      </rPr>
      <t>占安装分部分项工程费比例（</t>
    </r>
    <r>
      <rPr>
        <sz val="9"/>
        <color indexed="8"/>
        <rFont val="Times New Roman"/>
        <family val="1"/>
      </rPr>
      <t>%</t>
    </r>
    <r>
      <rPr>
        <sz val="9"/>
        <color indexed="8"/>
        <rFont val="宋体"/>
        <family val="0"/>
      </rPr>
      <t>）</t>
    </r>
  </si>
  <si>
    <r>
      <rPr>
        <sz val="9"/>
        <color indexed="8"/>
        <rFont val="宋体"/>
        <family val="0"/>
      </rPr>
      <t>占安装措施工程费比例（</t>
    </r>
    <r>
      <rPr>
        <sz val="9"/>
        <color indexed="8"/>
        <rFont val="Times New Roman"/>
        <family val="1"/>
      </rPr>
      <t>%</t>
    </r>
    <r>
      <rPr>
        <sz val="9"/>
        <color indexed="8"/>
        <rFont val="宋体"/>
        <family val="0"/>
      </rPr>
      <t>）</t>
    </r>
  </si>
  <si>
    <r>
      <t>占安装造价比例（</t>
    </r>
    <r>
      <rPr>
        <sz val="9"/>
        <rFont val="Times New Roman"/>
        <family val="1"/>
      </rPr>
      <t>%</t>
    </r>
    <r>
      <rPr>
        <sz val="9"/>
        <rFont val="宋体"/>
        <family val="0"/>
      </rPr>
      <t>）</t>
    </r>
  </si>
  <si>
    <r>
      <rPr>
        <sz val="9"/>
        <color indexed="8"/>
        <rFont val="宋体"/>
        <family val="0"/>
      </rPr>
      <t>安装脚手架</t>
    </r>
  </si>
  <si>
    <r>
      <rPr>
        <sz val="9"/>
        <color indexed="8"/>
        <rFont val="宋体"/>
        <family val="0"/>
      </rPr>
      <t>现场安全文明施工费</t>
    </r>
  </si>
  <si>
    <t>临时设施费</t>
  </si>
  <si>
    <r>
      <rPr>
        <b/>
        <sz val="13.5"/>
        <color indexed="8"/>
        <rFont val="宋体"/>
        <family val="0"/>
      </rPr>
      <t>七、建筑工程工料分析表</t>
    </r>
  </si>
  <si>
    <r>
      <t> </t>
    </r>
    <r>
      <rPr>
        <sz val="9"/>
        <color indexed="8"/>
        <rFont val="宋体"/>
        <family val="0"/>
      </rPr>
      <t>土建工程部分</t>
    </r>
  </si>
  <si>
    <r>
      <rPr>
        <sz val="9"/>
        <color indexed="8"/>
        <rFont val="宋体"/>
        <family val="0"/>
      </rPr>
      <t>序号</t>
    </r>
  </si>
  <si>
    <r>
      <rPr>
        <sz val="9"/>
        <color indexed="8"/>
        <rFont val="宋体"/>
        <family val="0"/>
      </rPr>
      <t>单位</t>
    </r>
  </si>
  <si>
    <r>
      <rPr>
        <sz val="9"/>
        <color indexed="8"/>
        <rFont val="宋体"/>
        <family val="0"/>
      </rPr>
      <t>费用</t>
    </r>
  </si>
  <si>
    <r>
      <rPr>
        <sz val="9"/>
        <color indexed="8"/>
        <rFont val="宋体"/>
        <family val="0"/>
      </rPr>
      <t>数量</t>
    </r>
  </si>
  <si>
    <r>
      <t>单价</t>
    </r>
    <r>
      <rPr>
        <sz val="9"/>
        <color indexed="8"/>
        <rFont val="Times New Roman"/>
        <family val="1"/>
      </rPr>
      <t xml:space="preserve"> </t>
    </r>
  </si>
  <si>
    <r>
      <rPr>
        <sz val="9"/>
        <color indexed="8"/>
        <rFont val="宋体"/>
        <family val="0"/>
      </rPr>
      <t>平米费用</t>
    </r>
  </si>
  <si>
    <r>
      <rPr>
        <sz val="9"/>
        <color indexed="8"/>
        <rFont val="宋体"/>
        <family val="0"/>
      </rPr>
      <t>平米含量</t>
    </r>
  </si>
  <si>
    <r>
      <t>(</t>
    </r>
    <r>
      <rPr>
        <sz val="9"/>
        <color indexed="8"/>
        <rFont val="宋体"/>
        <family val="0"/>
      </rPr>
      <t>数量</t>
    </r>
    <r>
      <rPr>
        <sz val="9"/>
        <color indexed="8"/>
        <rFont val="Times New Roman"/>
        <family val="1"/>
      </rPr>
      <t>/</t>
    </r>
    <r>
      <rPr>
        <sz val="9"/>
        <color indexed="8"/>
        <rFont val="宋体"/>
        <family val="0"/>
      </rPr>
      <t>每百</t>
    </r>
    <r>
      <rPr>
        <sz val="9"/>
        <color indexed="8"/>
        <rFont val="宋体"/>
        <family val="0"/>
      </rPr>
      <t>建筑面积</t>
    </r>
    <r>
      <rPr>
        <sz val="9"/>
        <color indexed="8"/>
        <rFont val="Times New Roman"/>
        <family val="1"/>
      </rPr>
      <t>)</t>
    </r>
  </si>
  <si>
    <r>
      <rPr>
        <sz val="9"/>
        <color indexed="8"/>
        <rFont val="宋体"/>
        <family val="0"/>
      </rPr>
      <t>人工</t>
    </r>
  </si>
  <si>
    <r>
      <rPr>
        <sz val="9"/>
        <color indexed="8"/>
        <rFont val="宋体"/>
        <family val="0"/>
      </rPr>
      <t>工日</t>
    </r>
  </si>
  <si>
    <t>蒸压加气混凝土砌块</t>
  </si>
  <si>
    <t>m3</t>
  </si>
  <si>
    <t>钢筋</t>
  </si>
  <si>
    <t>t</t>
  </si>
  <si>
    <t>钢材</t>
  </si>
  <si>
    <t>商品砼</t>
  </si>
  <si>
    <t>玻璃棉复合外墙板</t>
  </si>
  <si>
    <t>m2</t>
  </si>
  <si>
    <t>断桥隔热铝合金型材</t>
  </si>
  <si>
    <t>金属镀铝锌复合屋面板</t>
  </si>
  <si>
    <t>40厚挤塑聚苯板B1级</t>
  </si>
  <si>
    <t>木模板</t>
  </si>
  <si>
    <t>周转木材</t>
  </si>
  <si>
    <t>钢管支撑</t>
  </si>
  <si>
    <t>kg</t>
  </si>
  <si>
    <t>脚手钢管</t>
  </si>
  <si>
    <r>
      <t> </t>
    </r>
    <r>
      <rPr>
        <sz val="9"/>
        <color indexed="8"/>
        <rFont val="宋体"/>
        <family val="0"/>
      </rPr>
      <t>安装工程部分</t>
    </r>
  </si>
  <si>
    <t>项目名称</t>
  </si>
  <si>
    <t>单价</t>
  </si>
  <si>
    <t>钢管</t>
  </si>
  <si>
    <t>m</t>
  </si>
  <si>
    <t>PP-R冷水管</t>
  </si>
  <si>
    <r>
      <t>UPVC</t>
    </r>
    <r>
      <rPr>
        <sz val="9"/>
        <color indexed="8"/>
        <rFont val="宋体"/>
        <family val="0"/>
      </rPr>
      <t>排水管</t>
    </r>
  </si>
  <si>
    <t>桥架</t>
  </si>
  <si>
    <t>电缆</t>
  </si>
  <si>
    <t>配电箱</t>
  </si>
  <si>
    <t>台</t>
  </si>
  <si>
    <t>截止阀、减压阀等</t>
  </si>
  <si>
    <t>个</t>
  </si>
  <si>
    <t>灯具</t>
  </si>
  <si>
    <t>消防栓</t>
  </si>
  <si>
    <r>
      <t>风阀、风口6</t>
    </r>
    <r>
      <rPr>
        <sz val="9"/>
        <color indexed="8"/>
        <rFont val="宋体"/>
        <family val="0"/>
      </rPr>
      <t>00*200</t>
    </r>
  </si>
  <si>
    <t xml:space="preserve">本工程数据由江苏仁禾中衡工程咨询房地产估计有限公司南通分公司提供  
本工程采用增值税一般计税法计税，编制时间为2019年7月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</si>
</sst>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2"/>
      <name val="Times New Roman"/>
      <family val="1"/>
    </font>
    <font>
      <b/>
      <sz val="13.5"/>
      <color indexed="8"/>
      <name val="Times New Roman"/>
      <family val="1"/>
    </font>
    <font>
      <sz val="9"/>
      <color indexed="8"/>
      <name val="Times New Roman"/>
      <family val="1"/>
    </font>
    <font>
      <sz val="9"/>
      <color indexed="8"/>
      <name val="宋体"/>
      <family val="0"/>
    </font>
    <font>
      <sz val="9"/>
      <name val="宋体"/>
      <family val="0"/>
    </font>
    <font>
      <sz val="9"/>
      <name val="Times New Roman"/>
      <family val="1"/>
    </font>
    <font>
      <sz val="8"/>
      <color indexed="8"/>
      <name val="Times New Roman"/>
      <family val="1"/>
    </font>
    <font>
      <sz val="10"/>
      <name val="Times New Roman"/>
      <family val="1"/>
    </font>
    <font>
      <sz val="10"/>
      <color indexed="8"/>
      <name val="宋体"/>
      <family val="0"/>
    </font>
    <font>
      <sz val="10"/>
      <color indexed="8"/>
      <name val="Times New Roman"/>
      <family val="1"/>
    </font>
    <font>
      <b/>
      <sz val="16"/>
      <name val="宋体"/>
      <family val="0"/>
    </font>
    <font>
      <sz val="11"/>
      <color indexed="8"/>
      <name val="Times New Roman"/>
      <family val="1"/>
    </font>
    <font>
      <sz val="11"/>
      <color indexed="8"/>
      <name val="宋体"/>
      <family val="0"/>
    </font>
    <font>
      <sz val="11"/>
      <color indexed="10"/>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sz val="11"/>
      <color indexed="17"/>
      <name val="宋体"/>
      <family val="0"/>
    </font>
    <font>
      <b/>
      <sz val="11"/>
      <color indexed="8"/>
      <name val="宋体"/>
      <family val="0"/>
    </font>
    <font>
      <b/>
      <sz val="13"/>
      <color indexed="62"/>
      <name val="宋体"/>
      <family val="0"/>
    </font>
    <font>
      <sz val="11"/>
      <color indexed="19"/>
      <name val="宋体"/>
      <family val="0"/>
    </font>
    <font>
      <b/>
      <sz val="11"/>
      <color indexed="63"/>
      <name val="宋体"/>
      <family val="0"/>
    </font>
    <font>
      <sz val="11"/>
      <color indexed="53"/>
      <name val="宋体"/>
      <family val="0"/>
    </font>
    <font>
      <b/>
      <sz val="13.5"/>
      <color indexed="8"/>
      <name val="宋体"/>
      <family val="0"/>
    </font>
    <font>
      <sz val="8"/>
      <color indexed="8"/>
      <name val="宋体"/>
      <family val="0"/>
    </font>
    <font>
      <vertAlign val="superscript"/>
      <sz val="9"/>
      <color indexed="8"/>
      <name val="Times New Roman"/>
      <family val="1"/>
    </font>
    <font>
      <sz val="9"/>
      <color rgb="FF000000"/>
      <name val="宋体"/>
      <family val="0"/>
    </font>
    <font>
      <sz val="9"/>
      <color rgb="FF000000"/>
      <name val="Times New Roman"/>
      <family val="1"/>
    </font>
    <font>
      <sz val="10"/>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style="thin">
        <color indexed="30"/>
      </left>
      <right style="medium">
        <color indexed="30"/>
      </right>
      <top style="thin">
        <color indexed="30"/>
      </top>
      <bottom style="thin">
        <color indexed="30"/>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medium">
        <color indexed="30"/>
      </bottom>
    </border>
    <border>
      <left style="thin">
        <color indexed="30"/>
      </left>
      <right style="thin">
        <color indexed="30"/>
      </right>
      <top style="medium">
        <color indexed="30"/>
      </top>
      <bottom>
        <color indexed="63"/>
      </bottom>
    </border>
    <border>
      <left style="thin">
        <color indexed="30"/>
      </left>
      <right style="medium">
        <color indexed="30"/>
      </right>
      <top style="thin">
        <color indexed="30"/>
      </top>
      <bottom style="medium">
        <color indexed="30"/>
      </bottom>
    </border>
    <border>
      <left>
        <color indexed="63"/>
      </left>
      <right>
        <color indexed="63"/>
      </right>
      <top>
        <color indexed="63"/>
      </top>
      <bottom style="medium">
        <color indexed="30"/>
      </bottom>
    </border>
    <border>
      <left style="medium">
        <color indexed="30"/>
      </left>
      <right style="thin">
        <color indexed="30"/>
      </right>
      <top style="thin">
        <color indexed="30"/>
      </top>
      <bottom>
        <color indexed="63"/>
      </bottom>
    </border>
    <border>
      <left style="medium">
        <color indexed="30"/>
      </left>
      <right style="thin">
        <color indexed="30"/>
      </right>
      <top style="thin">
        <color indexed="30"/>
      </top>
      <bottom style="medium">
        <color indexed="30"/>
      </bottom>
    </border>
    <border>
      <left style="medium">
        <color indexed="21"/>
      </left>
      <right style="thin">
        <color indexed="21"/>
      </right>
      <top style="medium">
        <color indexed="21"/>
      </top>
      <bottom style="thin">
        <color indexed="21"/>
      </bottom>
    </border>
    <border>
      <left style="thin">
        <color indexed="21"/>
      </left>
      <right style="thin">
        <color indexed="21"/>
      </right>
      <top style="medium">
        <color indexed="21"/>
      </top>
      <bottom style="thin">
        <color indexed="21"/>
      </bottom>
    </border>
    <border>
      <left style="thin">
        <color indexed="21"/>
      </left>
      <right style="medium">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medium">
        <color indexed="21"/>
      </right>
      <top style="thin">
        <color indexed="21"/>
      </top>
      <bottom style="thin">
        <color indexed="21"/>
      </bottom>
    </border>
    <border>
      <left style="thin">
        <color indexed="21"/>
      </left>
      <right>
        <color indexed="63"/>
      </right>
      <top style="thin">
        <color indexed="21"/>
      </top>
      <bottom style="thin">
        <color indexed="21"/>
      </bottom>
    </border>
    <border>
      <left>
        <color indexed="63"/>
      </left>
      <right style="medium">
        <color indexed="21"/>
      </right>
      <top style="thin">
        <color indexed="21"/>
      </top>
      <bottom style="thin">
        <color indexed="21"/>
      </bottom>
    </border>
    <border>
      <left style="medium">
        <color indexed="21"/>
      </left>
      <right style="thin">
        <color indexed="21"/>
      </right>
      <top style="thin">
        <color indexed="21"/>
      </top>
      <bottom>
        <color indexed="63"/>
      </bottom>
    </border>
    <border>
      <left style="thin">
        <color indexed="21"/>
      </left>
      <right style="thin">
        <color indexed="21"/>
      </right>
      <top style="thin">
        <color indexed="21"/>
      </top>
      <bottom>
        <color indexed="63"/>
      </bottom>
    </border>
    <border>
      <left>
        <color indexed="63"/>
      </left>
      <right>
        <color indexed="63"/>
      </right>
      <top style="thin">
        <color indexed="21"/>
      </top>
      <bottom style="thin">
        <color indexed="21"/>
      </bottom>
    </border>
    <border>
      <left style="medium">
        <color indexed="21"/>
      </left>
      <right style="thin">
        <color indexed="21"/>
      </right>
      <top style="thin">
        <color indexed="21"/>
      </top>
      <bottom style="medium">
        <color indexed="21"/>
      </bottom>
    </border>
    <border>
      <left style="thin">
        <color indexed="21"/>
      </left>
      <right style="thin">
        <color indexed="21"/>
      </right>
      <top style="thin">
        <color indexed="21"/>
      </top>
      <bottom style="medium">
        <color indexed="21"/>
      </bottom>
    </border>
    <border>
      <left style="thin">
        <color indexed="21"/>
      </left>
      <right style="medium">
        <color indexed="21"/>
      </right>
      <top style="thin">
        <color indexed="21"/>
      </top>
      <bottom style="medium">
        <color indexed="2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8" fillId="0" borderId="4" applyNumberFormat="0" applyFill="0" applyAlignment="0" applyProtection="0"/>
    <xf numFmtId="0" fontId="15" fillId="6" borderId="0" applyNumberFormat="0" applyBorder="0" applyAlignment="0" applyProtection="0"/>
    <xf numFmtId="0" fontId="20" fillId="0" borderId="5" applyNumberFormat="0" applyFill="0" applyAlignment="0" applyProtection="0"/>
    <xf numFmtId="0" fontId="15" fillId="6" borderId="0" applyNumberFormat="0" applyBorder="0" applyAlignment="0" applyProtection="0"/>
    <xf numFmtId="0" fontId="30" fillId="8" borderId="6" applyNumberFormat="0" applyAlignment="0" applyProtection="0"/>
    <xf numFmtId="0" fontId="19" fillId="8" borderId="1" applyNumberFormat="0" applyAlignment="0" applyProtection="0"/>
    <xf numFmtId="0" fontId="18" fillId="9" borderId="7" applyNumberFormat="0" applyAlignment="0" applyProtection="0"/>
    <xf numFmtId="0" fontId="13" fillId="2" borderId="0" applyNumberFormat="0" applyBorder="0" applyAlignment="0" applyProtection="0"/>
    <xf numFmtId="0" fontId="15" fillId="10" borderId="0" applyNumberFormat="0" applyBorder="0" applyAlignment="0" applyProtection="0"/>
    <xf numFmtId="0" fontId="31" fillId="0" borderId="8" applyNumberFormat="0" applyFill="0" applyAlignment="0" applyProtection="0"/>
    <xf numFmtId="0" fontId="27" fillId="0" borderId="9" applyNumberFormat="0" applyFill="0" applyAlignment="0" applyProtection="0"/>
    <xf numFmtId="0" fontId="26" fillId="4" borderId="0" applyNumberFormat="0" applyBorder="0" applyAlignment="0" applyProtection="0"/>
    <xf numFmtId="0" fontId="29" fillId="11" borderId="0" applyNumberFormat="0" applyBorder="0" applyAlignment="0" applyProtection="0"/>
    <xf numFmtId="0" fontId="13" fillId="12" borderId="0" applyNumberFormat="0" applyBorder="0" applyAlignment="0" applyProtection="0"/>
    <xf numFmtId="0" fontId="15"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5" fillId="16" borderId="0" applyNumberFormat="0" applyBorder="0" applyAlignment="0" applyProtection="0"/>
    <xf numFmtId="0" fontId="13"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3" fillId="3" borderId="0" applyNumberFormat="0" applyBorder="0" applyAlignment="0" applyProtection="0"/>
    <xf numFmtId="0" fontId="15" fillId="3" borderId="0" applyNumberFormat="0" applyBorder="0" applyAlignment="0" applyProtection="0"/>
  </cellStyleXfs>
  <cellXfs count="116">
    <xf numFmtId="0" fontId="0" fillId="0" borderId="0" xfId="0" applyAlignment="1">
      <alignment vertical="center"/>
    </xf>
    <xf numFmtId="0" fontId="1" fillId="0" borderId="0" xfId="0" applyFont="1" applyAlignment="1">
      <alignment vertical="center"/>
    </xf>
    <xf numFmtId="0" fontId="2" fillId="12" borderId="0" xfId="0" applyFont="1" applyFill="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4" xfId="0" applyFont="1" applyFill="1" applyBorder="1" applyAlignment="1">
      <alignment horizontal="center" vertical="center" wrapText="1"/>
    </xf>
    <xf numFmtId="176" fontId="3" fillId="18" borderId="14" xfId="0" applyNumberFormat="1" applyFont="1" applyFill="1" applyBorder="1" applyAlignment="1">
      <alignment horizontal="center" vertical="center" wrapText="1"/>
    </xf>
    <xf numFmtId="176" fontId="3" fillId="18" borderId="16" xfId="0" applyNumberFormat="1" applyFont="1" applyFill="1" applyBorder="1" applyAlignment="1">
      <alignment horizontal="center" vertical="center" wrapText="1"/>
    </xf>
    <xf numFmtId="0" fontId="4" fillId="18" borderId="14"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6" fillId="18" borderId="14" xfId="0" applyFont="1" applyFill="1" applyBorder="1" applyAlignment="1">
      <alignment horizontal="center" vertical="center" wrapText="1"/>
    </xf>
    <xf numFmtId="176" fontId="6" fillId="18" borderId="14" xfId="0" applyNumberFormat="1"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5"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176" fontId="3" fillId="18" borderId="15" xfId="0" applyNumberFormat="1" applyFont="1" applyFill="1" applyBorder="1" applyAlignment="1">
      <alignment horizontal="center" vertical="center" wrapText="1"/>
    </xf>
    <xf numFmtId="176" fontId="4" fillId="18" borderId="18" xfId="0" applyNumberFormat="1" applyFont="1" applyFill="1" applyBorder="1" applyAlignment="1">
      <alignment horizontal="center" vertical="center" wrapText="1"/>
    </xf>
    <xf numFmtId="176" fontId="3" fillId="18" borderId="18" xfId="0" applyNumberFormat="1" applyFont="1" applyFill="1"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6" fillId="17" borderId="10" xfId="0" applyFont="1" applyFill="1" applyBorder="1" applyAlignment="1">
      <alignment horizontal="center" vertical="center"/>
    </xf>
    <xf numFmtId="0" fontId="4" fillId="17" borderId="11" xfId="0" applyFont="1" applyFill="1" applyBorder="1" applyAlignment="1">
      <alignment horizontal="center" vertical="center" wrapText="1"/>
    </xf>
    <xf numFmtId="0" fontId="3" fillId="17" borderId="19" xfId="0" applyFont="1" applyFill="1" applyBorder="1" applyAlignment="1">
      <alignment horizontal="center" vertical="center" wrapText="1"/>
    </xf>
    <xf numFmtId="0" fontId="5" fillId="17" borderId="19" xfId="0" applyFont="1" applyFill="1" applyBorder="1" applyAlignment="1">
      <alignment horizontal="center" vertical="center" wrapText="1"/>
    </xf>
    <xf numFmtId="0" fontId="6" fillId="17" borderId="12" xfId="0" applyFont="1" applyFill="1" applyBorder="1" applyAlignment="1">
      <alignment horizontal="center" vertical="center" wrapText="1"/>
    </xf>
    <xf numFmtId="0" fontId="6" fillId="17" borderId="13" xfId="0" applyFont="1" applyFill="1" applyBorder="1" applyAlignment="1">
      <alignment horizontal="center" vertical="center"/>
    </xf>
    <xf numFmtId="0" fontId="5" fillId="17" borderId="17"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8" borderId="13" xfId="0" applyFont="1" applyFill="1" applyBorder="1" applyAlignment="1">
      <alignment horizontal="center" vertical="center"/>
    </xf>
    <xf numFmtId="176" fontId="6" fillId="18" borderId="16" xfId="0" applyNumberFormat="1" applyFont="1" applyFill="1" applyBorder="1" applyAlignment="1">
      <alignment horizontal="center" vertical="center" wrapText="1"/>
    </xf>
    <xf numFmtId="0" fontId="7" fillId="18" borderId="14" xfId="0" applyFont="1" applyFill="1" applyBorder="1" applyAlignment="1">
      <alignment horizontal="center" vertical="center" wrapText="1"/>
    </xf>
    <xf numFmtId="176" fontId="6" fillId="18" borderId="18" xfId="0" applyNumberFormat="1" applyFont="1" applyFill="1" applyBorder="1" applyAlignment="1">
      <alignment horizontal="center" vertical="center" wrapText="1"/>
    </xf>
    <xf numFmtId="176" fontId="6" fillId="18" borderId="20" xfId="0" applyNumberFormat="1" applyFont="1" applyFill="1" applyBorder="1" applyAlignment="1">
      <alignment horizontal="center" vertical="center" wrapText="1"/>
    </xf>
    <xf numFmtId="0" fontId="3" fillId="18" borderId="18" xfId="0" applyFont="1" applyFill="1" applyBorder="1" applyAlignment="1">
      <alignment horizontal="center" vertical="center" wrapText="1"/>
    </xf>
    <xf numFmtId="176" fontId="3" fillId="18" borderId="20" xfId="0" applyNumberFormat="1" applyFont="1" applyFill="1" applyBorder="1" applyAlignment="1">
      <alignment horizontal="center" vertical="center" wrapText="1"/>
    </xf>
    <xf numFmtId="0" fontId="1" fillId="0" borderId="0" xfId="0" applyFont="1" applyAlignment="1">
      <alignment horizontal="center" vertical="center"/>
    </xf>
    <xf numFmtId="10" fontId="1" fillId="0" borderId="0" xfId="0" applyNumberFormat="1" applyFont="1" applyFill="1" applyAlignment="1">
      <alignment vertical="center"/>
    </xf>
    <xf numFmtId="10" fontId="0" fillId="0" borderId="0" xfId="0" applyNumberFormat="1" applyFont="1" applyFill="1" applyAlignment="1">
      <alignment vertical="center"/>
    </xf>
    <xf numFmtId="0" fontId="2" fillId="12" borderId="21" xfId="0" applyFont="1" applyFill="1" applyBorder="1" applyAlignment="1">
      <alignment horizontal="center" vertical="center" wrapText="1"/>
    </xf>
    <xf numFmtId="0" fontId="8" fillId="18" borderId="13" xfId="0" applyFont="1" applyFill="1" applyBorder="1" applyAlignment="1">
      <alignment horizontal="center" vertical="center"/>
    </xf>
    <xf numFmtId="10" fontId="3" fillId="18" borderId="14" xfId="25" applyNumberFormat="1" applyFont="1" applyFill="1" applyBorder="1" applyAlignment="1">
      <alignment horizontal="center" vertical="center" wrapText="1"/>
    </xf>
    <xf numFmtId="10" fontId="3" fillId="18" borderId="14" xfId="0" applyNumberFormat="1" applyFont="1" applyFill="1" applyBorder="1" applyAlignment="1">
      <alignment horizontal="center" vertical="center" wrapText="1"/>
    </xf>
    <xf numFmtId="10" fontId="3" fillId="18" borderId="16" xfId="0" applyNumberFormat="1" applyFont="1" applyFill="1" applyBorder="1" applyAlignment="1">
      <alignment horizontal="center" vertical="center" wrapText="1"/>
    </xf>
    <xf numFmtId="0" fontId="8" fillId="18" borderId="22" xfId="0" applyFont="1" applyFill="1" applyBorder="1" applyAlignment="1">
      <alignment horizontal="center" vertical="center"/>
    </xf>
    <xf numFmtId="0" fontId="36" fillId="18" borderId="15" xfId="0" applyFont="1" applyFill="1" applyBorder="1" applyAlignment="1">
      <alignment horizontal="center" vertical="center" wrapText="1"/>
    </xf>
    <xf numFmtId="0" fontId="8" fillId="18" borderId="23" xfId="0" applyFont="1" applyFill="1" applyBorder="1" applyAlignment="1">
      <alignment horizontal="center" vertical="center"/>
    </xf>
    <xf numFmtId="10" fontId="3" fillId="18" borderId="18" xfId="0" applyNumberFormat="1" applyFont="1" applyFill="1" applyBorder="1" applyAlignment="1">
      <alignment horizontal="center" vertical="center" wrapText="1"/>
    </xf>
    <xf numFmtId="10" fontId="3" fillId="18" borderId="20" xfId="0" applyNumberFormat="1" applyFont="1" applyFill="1" applyBorder="1" applyAlignment="1">
      <alignment horizontal="center" vertical="center" wrapText="1"/>
    </xf>
    <xf numFmtId="0" fontId="8" fillId="19" borderId="0" xfId="0" applyFont="1" applyFill="1" applyBorder="1" applyAlignment="1">
      <alignment horizontal="center" vertical="center"/>
    </xf>
    <xf numFmtId="0" fontId="3" fillId="12" borderId="0" xfId="0" applyFont="1" applyFill="1" applyBorder="1" applyAlignment="1">
      <alignment horizontal="center" vertical="center" wrapText="1"/>
    </xf>
    <xf numFmtId="176" fontId="3" fillId="12" borderId="0" xfId="0" applyNumberFormat="1" applyFont="1" applyFill="1" applyBorder="1" applyAlignment="1">
      <alignment horizontal="center" vertical="center" wrapText="1"/>
    </xf>
    <xf numFmtId="0" fontId="37" fillId="18" borderId="15" xfId="0" applyFont="1" applyFill="1" applyBorder="1" applyAlignment="1">
      <alignment horizontal="center" vertical="center" wrapText="1"/>
    </xf>
    <xf numFmtId="176" fontId="10" fillId="18" borderId="14" xfId="0" applyNumberFormat="1" applyFont="1" applyFill="1" applyBorder="1" applyAlignment="1">
      <alignment horizontal="center" vertical="center" wrapText="1"/>
    </xf>
    <xf numFmtId="176" fontId="10" fillId="18" borderId="16" xfId="0" applyNumberFormat="1" applyFont="1" applyFill="1" applyBorder="1" applyAlignment="1">
      <alignment horizontal="center" vertical="center" wrapText="1"/>
    </xf>
    <xf numFmtId="176" fontId="10" fillId="18" borderId="18" xfId="0" applyNumberFormat="1" applyFont="1" applyFill="1" applyBorder="1" applyAlignment="1">
      <alignment horizontal="center" vertical="center" wrapText="1"/>
    </xf>
    <xf numFmtId="10" fontId="10" fillId="18" borderId="18" xfId="25" applyNumberFormat="1" applyFont="1" applyFill="1" applyBorder="1" applyAlignment="1">
      <alignment horizontal="center" vertical="center" wrapText="1"/>
    </xf>
    <xf numFmtId="10" fontId="10" fillId="18" borderId="20" xfId="25" applyNumberFormat="1" applyFont="1" applyFill="1" applyBorder="1" applyAlignment="1">
      <alignment horizontal="center" vertical="center" wrapText="1"/>
    </xf>
    <xf numFmtId="176" fontId="1" fillId="0" borderId="0" xfId="0" applyNumberFormat="1" applyFont="1" applyAlignment="1">
      <alignment vertical="center"/>
    </xf>
    <xf numFmtId="176" fontId="2" fillId="12" borderId="0" xfId="0" applyNumberFormat="1" applyFont="1" applyFill="1" applyAlignment="1">
      <alignment horizontal="center" vertical="center" wrapText="1"/>
    </xf>
    <xf numFmtId="176" fontId="3" fillId="17" borderId="11" xfId="0" applyNumberFormat="1" applyFont="1" applyFill="1" applyBorder="1" applyAlignment="1">
      <alignment horizontal="center" vertical="center" wrapText="1"/>
    </xf>
    <xf numFmtId="176" fontId="3" fillId="17" borderId="14" xfId="0" applyNumberFormat="1"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5" fillId="17" borderId="13"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11" fillId="0" borderId="0" xfId="0" applyFont="1" applyAlignment="1">
      <alignment horizontal="center" vertical="center"/>
    </xf>
    <xf numFmtId="0" fontId="12" fillId="12" borderId="0" xfId="0" applyFont="1" applyFill="1" applyAlignment="1">
      <alignment horizontal="left" vertical="center" wrapText="1"/>
    </xf>
    <xf numFmtId="0" fontId="13" fillId="12" borderId="0" xfId="0" applyFont="1" applyFill="1" applyBorder="1" applyAlignment="1">
      <alignment horizontal="left" vertical="center" wrapText="1"/>
    </xf>
    <xf numFmtId="0" fontId="12" fillId="12" borderId="0" xfId="0" applyFont="1" applyFill="1" applyBorder="1" applyAlignment="1">
      <alignment horizontal="left" vertical="center" wrapText="1"/>
    </xf>
    <xf numFmtId="49" fontId="1" fillId="12" borderId="0" xfId="0" applyNumberFormat="1" applyFont="1" applyFill="1" applyAlignment="1">
      <alignment vertical="center"/>
    </xf>
    <xf numFmtId="0" fontId="3" fillId="17" borderId="24"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5" fillId="8" borderId="25" xfId="0" applyFont="1" applyFill="1" applyBorder="1" applyAlignment="1">
      <alignment horizontal="center" vertical="center" wrapText="1"/>
    </xf>
    <xf numFmtId="0" fontId="35" fillId="8" borderId="26" xfId="0" applyFont="1" applyFill="1" applyBorder="1" applyAlignment="1">
      <alignment horizontal="center" vertical="center" wrapText="1"/>
    </xf>
    <xf numFmtId="0" fontId="3" fillId="17" borderId="2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6" fillId="19" borderId="28" xfId="0" applyFont="1" applyFill="1" applyBorder="1" applyAlignment="1">
      <alignment horizontal="center" vertical="center" wrapText="1"/>
    </xf>
    <xf numFmtId="0" fontId="3" fillId="19" borderId="28" xfId="0" applyFont="1" applyFill="1" applyBorder="1" applyAlignment="1">
      <alignment horizontal="center" vertical="center" wrapText="1"/>
    </xf>
    <xf numFmtId="0" fontId="3" fillId="19" borderId="29"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14" fontId="3" fillId="19" borderId="28" xfId="0" applyNumberFormat="1" applyFont="1" applyFill="1" applyBorder="1" applyAlignment="1">
      <alignment horizontal="center" vertical="center" wrapText="1"/>
    </xf>
    <xf numFmtId="14" fontId="3" fillId="19" borderId="28" xfId="0" applyNumberFormat="1" applyFont="1" applyFill="1" applyBorder="1" applyAlignment="1">
      <alignment horizontal="left" vertical="center" wrapText="1"/>
    </xf>
    <xf numFmtId="0" fontId="4" fillId="19" borderId="29"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19" borderId="28"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4" fillId="14" borderId="28" xfId="0" applyFont="1" applyFill="1" applyBorder="1" applyAlignment="1">
      <alignment horizontal="center" vertical="center" wrapText="1"/>
    </xf>
    <xf numFmtId="0" fontId="4" fillId="12" borderId="28"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3" fillId="12"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17" borderId="32" xfId="0" applyFont="1" applyFill="1" applyBorder="1" applyAlignment="1">
      <alignment horizontal="center" vertical="center" wrapText="1"/>
    </xf>
    <xf numFmtId="0" fontId="4" fillId="14" borderId="33"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17" borderId="35" xfId="0" applyFont="1" applyFill="1" applyBorder="1" applyAlignment="1">
      <alignment horizontal="center" vertical="center" wrapText="1"/>
    </xf>
    <xf numFmtId="0" fontId="4" fillId="14" borderId="36" xfId="0" applyFont="1" applyFill="1" applyBorder="1" applyAlignment="1">
      <alignment horizontal="center" vertical="center" wrapText="1"/>
    </xf>
    <xf numFmtId="0" fontId="4" fillId="12" borderId="36" xfId="0" applyFont="1" applyFill="1" applyBorder="1" applyAlignment="1">
      <alignment horizontal="left" vertical="center" wrapText="1"/>
    </xf>
    <xf numFmtId="0" fontId="3" fillId="12" borderId="36" xfId="0" applyFont="1" applyFill="1" applyBorder="1" applyAlignment="1">
      <alignment horizontal="left" vertical="center" wrapText="1"/>
    </xf>
    <xf numFmtId="0" fontId="3" fillId="12" borderId="37"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zoomScale="200" zoomScaleNormal="200" workbookViewId="0" topLeftCell="A1">
      <selection activeCell="H2" sqref="H2"/>
    </sheetView>
  </sheetViews>
  <sheetFormatPr defaultColWidth="9.00390625" defaultRowHeight="14.25"/>
  <cols>
    <col min="1" max="1" width="14.50390625" style="1" customWidth="1"/>
    <col min="2" max="2" width="12.00390625" style="1" customWidth="1"/>
    <col min="3" max="3" width="11.50390625" style="1" customWidth="1"/>
    <col min="4" max="4" width="11.75390625" style="1" customWidth="1"/>
    <col min="5" max="5" width="11.25390625" style="1" customWidth="1"/>
    <col min="6" max="6" width="12.25390625" style="1" customWidth="1"/>
    <col min="7" max="16384" width="9.00390625" style="1" customWidth="1"/>
  </cols>
  <sheetData>
    <row r="1" spans="1:7" ht="30" customHeight="1">
      <c r="A1" s="72" t="s">
        <v>0</v>
      </c>
      <c r="B1" s="43"/>
      <c r="C1" s="43"/>
      <c r="D1" s="43"/>
      <c r="E1" s="43"/>
      <c r="F1" s="43"/>
      <c r="G1" s="43"/>
    </row>
    <row r="2" spans="1:7" ht="18" customHeight="1">
      <c r="A2" s="2" t="s">
        <v>1</v>
      </c>
      <c r="B2" s="2"/>
      <c r="C2" s="2"/>
      <c r="D2" s="2"/>
      <c r="E2" s="2"/>
      <c r="F2" s="2"/>
      <c r="G2" s="2"/>
    </row>
    <row r="3" spans="1:7" ht="18" customHeight="1">
      <c r="A3" s="73" t="s">
        <v>2</v>
      </c>
      <c r="B3" s="74" t="s">
        <v>3</v>
      </c>
      <c r="C3" s="75"/>
      <c r="D3" s="75"/>
      <c r="E3" s="75"/>
      <c r="F3" s="73"/>
      <c r="G3" s="76"/>
    </row>
    <row r="4" spans="1:7" ht="27" customHeight="1">
      <c r="A4" s="77" t="s">
        <v>4</v>
      </c>
      <c r="B4" s="78" t="s">
        <v>5</v>
      </c>
      <c r="C4" s="79">
        <v>19985.64</v>
      </c>
      <c r="D4" s="78" t="s">
        <v>6</v>
      </c>
      <c r="E4" s="80" t="s">
        <v>7</v>
      </c>
      <c r="F4" s="78" t="s">
        <v>8</v>
      </c>
      <c r="G4" s="81" t="s">
        <v>9</v>
      </c>
    </row>
    <row r="5" spans="1:7" ht="27" customHeight="1">
      <c r="A5" s="82"/>
      <c r="B5" s="83" t="s">
        <v>10</v>
      </c>
      <c r="C5" s="84" t="s">
        <v>11</v>
      </c>
      <c r="D5" s="83" t="s">
        <v>12</v>
      </c>
      <c r="E5" s="85" t="s">
        <v>11</v>
      </c>
      <c r="F5" s="83" t="s">
        <v>13</v>
      </c>
      <c r="G5" s="86">
        <v>13.2</v>
      </c>
    </row>
    <row r="6" spans="1:7" ht="27" customHeight="1">
      <c r="A6" s="82"/>
      <c r="B6" s="83" t="s">
        <v>14</v>
      </c>
      <c r="C6" s="87" t="s">
        <v>15</v>
      </c>
      <c r="D6" s="83" t="s">
        <v>16</v>
      </c>
      <c r="E6" s="87" t="s">
        <v>17</v>
      </c>
      <c r="F6" s="83" t="s">
        <v>18</v>
      </c>
      <c r="G6" s="88" t="s">
        <v>19</v>
      </c>
    </row>
    <row r="7" spans="1:7" ht="27" customHeight="1">
      <c r="A7" s="82"/>
      <c r="B7" s="83" t="s">
        <v>20</v>
      </c>
      <c r="C7" s="89">
        <v>43586</v>
      </c>
      <c r="D7" s="83" t="s">
        <v>21</v>
      </c>
      <c r="E7" s="90"/>
      <c r="F7" s="83" t="s">
        <v>22</v>
      </c>
      <c r="G7" s="91" t="s">
        <v>23</v>
      </c>
    </row>
    <row r="8" spans="1:7" ht="27" customHeight="1">
      <c r="A8" s="82" t="s">
        <v>24</v>
      </c>
      <c r="B8" s="83" t="s">
        <v>25</v>
      </c>
      <c r="C8" s="87" t="s">
        <v>26</v>
      </c>
      <c r="D8" s="92"/>
      <c r="E8" s="83" t="s">
        <v>27</v>
      </c>
      <c r="F8" s="87" t="s">
        <v>28</v>
      </c>
      <c r="G8" s="93"/>
    </row>
    <row r="9" spans="1:7" ht="27" customHeight="1">
      <c r="A9" s="82"/>
      <c r="B9" s="83" t="s">
        <v>29</v>
      </c>
      <c r="C9" s="84" t="s">
        <v>30</v>
      </c>
      <c r="D9" s="85"/>
      <c r="E9" s="83" t="s">
        <v>31</v>
      </c>
      <c r="F9" s="84" t="s">
        <v>32</v>
      </c>
      <c r="G9" s="86"/>
    </row>
    <row r="10" spans="1:7" ht="27" customHeight="1">
      <c r="A10" s="82"/>
      <c r="B10" s="83" t="s">
        <v>33</v>
      </c>
      <c r="C10" s="87" t="s">
        <v>34</v>
      </c>
      <c r="D10" s="92"/>
      <c r="E10" s="83" t="s">
        <v>35</v>
      </c>
      <c r="F10" s="94" t="s">
        <v>36</v>
      </c>
      <c r="G10" s="95"/>
    </row>
    <row r="11" spans="1:7" ht="27" customHeight="1">
      <c r="A11" s="82"/>
      <c r="B11" s="83" t="s">
        <v>37</v>
      </c>
      <c r="C11" s="96" t="s">
        <v>36</v>
      </c>
      <c r="D11" s="85"/>
      <c r="E11" s="83" t="s">
        <v>38</v>
      </c>
      <c r="F11" s="96" t="s">
        <v>36</v>
      </c>
      <c r="G11" s="86"/>
    </row>
    <row r="12" spans="1:7" ht="27" customHeight="1">
      <c r="A12" s="82"/>
      <c r="B12" s="83" t="s">
        <v>39</v>
      </c>
      <c r="C12" s="87" t="s">
        <v>40</v>
      </c>
      <c r="D12" s="92"/>
      <c r="E12" s="83" t="s">
        <v>41</v>
      </c>
      <c r="F12" s="97" t="s">
        <v>42</v>
      </c>
      <c r="G12" s="98"/>
    </row>
    <row r="13" spans="1:8" ht="27" customHeight="1">
      <c r="A13" s="82" t="s">
        <v>43</v>
      </c>
      <c r="B13" s="99" t="s">
        <v>44</v>
      </c>
      <c r="C13" s="100" t="s">
        <v>45</v>
      </c>
      <c r="D13" s="101"/>
      <c r="E13" s="101"/>
      <c r="F13" s="101"/>
      <c r="G13" s="102"/>
      <c r="H13" s="27"/>
    </row>
    <row r="14" spans="1:7" ht="27" customHeight="1">
      <c r="A14" s="82"/>
      <c r="B14" s="99" t="s">
        <v>46</v>
      </c>
      <c r="C14" s="103" t="s">
        <v>47</v>
      </c>
      <c r="D14" s="104"/>
      <c r="E14" s="104"/>
      <c r="F14" s="104"/>
      <c r="G14" s="105"/>
    </row>
    <row r="15" spans="1:7" ht="37.5" customHeight="1">
      <c r="A15" s="82"/>
      <c r="B15" s="99" t="s">
        <v>48</v>
      </c>
      <c r="C15" s="100" t="s">
        <v>49</v>
      </c>
      <c r="D15" s="101"/>
      <c r="E15" s="101"/>
      <c r="F15" s="101"/>
      <c r="G15" s="102"/>
    </row>
    <row r="16" spans="1:7" ht="27" customHeight="1">
      <c r="A16" s="106"/>
      <c r="B16" s="107" t="s">
        <v>50</v>
      </c>
      <c r="C16" s="108" t="s">
        <v>51</v>
      </c>
      <c r="D16" s="109"/>
      <c r="E16" s="109"/>
      <c r="F16" s="109"/>
      <c r="G16" s="110"/>
    </row>
    <row r="17" spans="1:7" ht="27" customHeight="1">
      <c r="A17" s="111"/>
      <c r="B17" s="112" t="s">
        <v>52</v>
      </c>
      <c r="C17" s="113" t="s">
        <v>53</v>
      </c>
      <c r="D17" s="114"/>
      <c r="E17" s="114"/>
      <c r="F17" s="114"/>
      <c r="G17" s="115"/>
    </row>
  </sheetData>
  <sheetProtection/>
  <mergeCells count="21">
    <mergeCell ref="A1:G1"/>
    <mergeCell ref="A2:G2"/>
    <mergeCell ref="B3:E3"/>
    <mergeCell ref="C8:D8"/>
    <mergeCell ref="F8:G8"/>
    <mergeCell ref="C9:D9"/>
    <mergeCell ref="F9:G9"/>
    <mergeCell ref="C10:D10"/>
    <mergeCell ref="F10:G10"/>
    <mergeCell ref="C11:D11"/>
    <mergeCell ref="F11:G11"/>
    <mergeCell ref="C12:D12"/>
    <mergeCell ref="F12:G12"/>
    <mergeCell ref="C13:G13"/>
    <mergeCell ref="C14:G14"/>
    <mergeCell ref="C15:G15"/>
    <mergeCell ref="C16:G16"/>
    <mergeCell ref="C17:G17"/>
    <mergeCell ref="A4:A7"/>
    <mergeCell ref="A8:A12"/>
    <mergeCell ref="A13:A17"/>
  </mergeCells>
  <printOptions/>
  <pageMargins left="0.75" right="0.038888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8"/>
  <sheetViews>
    <sheetView zoomScale="200" zoomScaleNormal="200" workbookViewId="0" topLeftCell="A7">
      <selection activeCell="E11" sqref="E11"/>
    </sheetView>
  </sheetViews>
  <sheetFormatPr defaultColWidth="9.00390625" defaultRowHeight="14.25"/>
  <cols>
    <col min="1" max="1" width="8.25390625" style="1" customWidth="1"/>
    <col min="2" max="2" width="7.00390625" style="1" customWidth="1"/>
    <col min="3" max="3" width="9.50390625" style="1" customWidth="1"/>
    <col min="4" max="4" width="13.75390625" style="1" customWidth="1"/>
    <col min="5" max="5" width="13.00390625" style="1" customWidth="1"/>
    <col min="6" max="6" width="12.25390625" style="65" customWidth="1"/>
    <col min="7" max="7" width="15.25390625" style="1" customWidth="1"/>
    <col min="8" max="8" width="9.00390625" style="1" customWidth="1"/>
    <col min="9" max="9" width="22.25390625" style="1" customWidth="1"/>
    <col min="10" max="16384" width="9.00390625" style="1" customWidth="1"/>
  </cols>
  <sheetData>
    <row r="1" spans="1:7" ht="30.75" customHeight="1">
      <c r="A1" s="2" t="s">
        <v>54</v>
      </c>
      <c r="B1" s="2"/>
      <c r="C1" s="2"/>
      <c r="D1" s="2"/>
      <c r="E1" s="2"/>
      <c r="F1" s="66"/>
      <c r="G1" s="2"/>
    </row>
    <row r="2" spans="1:7" ht="12" customHeight="1">
      <c r="A2" s="3" t="s">
        <v>55</v>
      </c>
      <c r="B2" s="4"/>
      <c r="C2" s="4"/>
      <c r="D2" s="4"/>
      <c r="E2" s="4" t="s">
        <v>56</v>
      </c>
      <c r="F2" s="67" t="s">
        <v>57</v>
      </c>
      <c r="G2" s="5" t="s">
        <v>58</v>
      </c>
    </row>
    <row r="3" spans="1:7" ht="12" customHeight="1">
      <c r="A3" s="6"/>
      <c r="B3" s="7"/>
      <c r="C3" s="7"/>
      <c r="D3" s="7"/>
      <c r="E3" s="7" t="s">
        <v>59</v>
      </c>
      <c r="F3" s="68" t="s">
        <v>60</v>
      </c>
      <c r="G3" s="9" t="s">
        <v>61</v>
      </c>
    </row>
    <row r="4" spans="1:9" ht="21" customHeight="1">
      <c r="A4" s="6"/>
      <c r="B4" s="7"/>
      <c r="C4" s="69">
        <v>1</v>
      </c>
      <c r="D4" s="69" t="s">
        <v>62</v>
      </c>
      <c r="E4" s="13">
        <f>E12</f>
        <v>37804571.18</v>
      </c>
      <c r="F4" s="49">
        <f>E4/E6</f>
        <v>0.8958592214722876</v>
      </c>
      <c r="G4" s="14">
        <f>E4/'1、工程概况'!C4</f>
        <v>1891.5867182637135</v>
      </c>
      <c r="I4" s="44"/>
    </row>
    <row r="5" spans="1:9" ht="21" customHeight="1">
      <c r="A5" s="6"/>
      <c r="B5" s="7"/>
      <c r="C5" s="69">
        <v>2</v>
      </c>
      <c r="D5" s="69" t="s">
        <v>63</v>
      </c>
      <c r="E5" s="13">
        <f>E18</f>
        <v>4394660.88</v>
      </c>
      <c r="F5" s="49">
        <f>E5/E6</f>
        <v>0.10414077852771238</v>
      </c>
      <c r="G5" s="14">
        <f>E5/'1、工程概况'!C4</f>
        <v>219.8909256846416</v>
      </c>
      <c r="I5" s="44"/>
    </row>
    <row r="6" spans="1:7" ht="21" customHeight="1">
      <c r="A6" s="6"/>
      <c r="B6" s="7"/>
      <c r="C6" s="69"/>
      <c r="D6" s="69" t="s">
        <v>64</v>
      </c>
      <c r="E6" s="13">
        <f>SUM(E4:E5)</f>
        <v>42199232.06</v>
      </c>
      <c r="F6" s="49">
        <f>SUM(F4:F5)</f>
        <v>1</v>
      </c>
      <c r="G6" s="14">
        <f>SUM(G4:G5)</f>
        <v>2111.477643948355</v>
      </c>
    </row>
    <row r="7" spans="1:9" ht="21" customHeight="1">
      <c r="A7" s="6" t="s">
        <v>65</v>
      </c>
      <c r="B7" s="7"/>
      <c r="C7" s="69" t="s">
        <v>66</v>
      </c>
      <c r="D7" s="69" t="s">
        <v>67</v>
      </c>
      <c r="E7" s="13">
        <v>29156040.55</v>
      </c>
      <c r="F7" s="49">
        <f>E7/E6</f>
        <v>0.6909140078318288</v>
      </c>
      <c r="G7" s="14">
        <f>E7/'1、工程概况'!C4</f>
        <v>1458.849481427665</v>
      </c>
      <c r="I7" s="44"/>
    </row>
    <row r="8" spans="1:9" ht="21" customHeight="1">
      <c r="A8" s="6"/>
      <c r="B8" s="7"/>
      <c r="C8" s="69" t="s">
        <v>68</v>
      </c>
      <c r="D8" s="69" t="s">
        <v>69</v>
      </c>
      <c r="E8" s="13">
        <v>4279892</v>
      </c>
      <c r="F8" s="49">
        <f>E8/E6</f>
        <v>0.1014210873296162</v>
      </c>
      <c r="G8" s="14">
        <f>E8/'1、工程概况'!C4</f>
        <v>214.14835852141837</v>
      </c>
      <c r="I8" s="44"/>
    </row>
    <row r="9" spans="1:9" ht="21" customHeight="1">
      <c r="A9" s="6"/>
      <c r="B9" s="7"/>
      <c r="C9" s="69" t="s">
        <v>70</v>
      </c>
      <c r="D9" s="69" t="s">
        <v>71</v>
      </c>
      <c r="E9" s="13">
        <v>0</v>
      </c>
      <c r="F9" s="49">
        <v>0</v>
      </c>
      <c r="G9" s="14">
        <f>E9/'1、工程概况'!C4</f>
        <v>0</v>
      </c>
      <c r="I9" s="44"/>
    </row>
    <row r="10" spans="1:9" ht="21" customHeight="1">
      <c r="A10" s="6"/>
      <c r="B10" s="7"/>
      <c r="C10" s="69" t="s">
        <v>72</v>
      </c>
      <c r="D10" s="69" t="s">
        <v>73</v>
      </c>
      <c r="E10" s="13">
        <v>1247160.28</v>
      </c>
      <c r="F10" s="49">
        <f>E10/E6</f>
        <v>0.029554098952008275</v>
      </c>
      <c r="G10" s="14">
        <f>E10/'1、工程概况'!C4</f>
        <v>62.40281922420298</v>
      </c>
      <c r="I10" s="44"/>
    </row>
    <row r="11" spans="1:9" ht="21" customHeight="1">
      <c r="A11" s="6"/>
      <c r="B11" s="7"/>
      <c r="C11" s="69" t="s">
        <v>74</v>
      </c>
      <c r="D11" s="69" t="s">
        <v>75</v>
      </c>
      <c r="E11" s="13">
        <v>3121478.35</v>
      </c>
      <c r="F11" s="49">
        <f>E11/E6</f>
        <v>0.07397002735883436</v>
      </c>
      <c r="G11" s="14">
        <f>E11/'1、工程概况'!C4</f>
        <v>156.18605909042694</v>
      </c>
      <c r="I11" s="44"/>
    </row>
    <row r="12" spans="1:7" ht="21" customHeight="1">
      <c r="A12" s="6"/>
      <c r="B12" s="7"/>
      <c r="C12" s="69" t="s">
        <v>76</v>
      </c>
      <c r="D12" s="69"/>
      <c r="E12" s="13">
        <f>SUM(E7:E11)</f>
        <v>37804571.18</v>
      </c>
      <c r="F12" s="49">
        <f>SUM(F7:F11)</f>
        <v>0.8958592214722876</v>
      </c>
      <c r="G12" s="14">
        <f>SUM(G7:G11)</f>
        <v>1891.5867182637135</v>
      </c>
    </row>
    <row r="13" spans="1:9" ht="21" customHeight="1">
      <c r="A13" s="70" t="s">
        <v>77</v>
      </c>
      <c r="B13" s="7"/>
      <c r="C13" s="69" t="s">
        <v>78</v>
      </c>
      <c r="D13" s="69" t="s">
        <v>79</v>
      </c>
      <c r="E13" s="13">
        <v>3785958.28</v>
      </c>
      <c r="F13" s="49">
        <f>E13/E6</f>
        <v>0.0897162838086016</v>
      </c>
      <c r="G13" s="14">
        <f>E13/'1、工程概况'!C4</f>
        <v>189.43392755998806</v>
      </c>
      <c r="I13" s="44"/>
    </row>
    <row r="14" spans="1:9" ht="21" customHeight="1">
      <c r="A14" s="6"/>
      <c r="B14" s="7"/>
      <c r="C14" s="69" t="s">
        <v>80</v>
      </c>
      <c r="D14" s="69" t="s">
        <v>81</v>
      </c>
      <c r="E14" s="13">
        <v>138494.2</v>
      </c>
      <c r="F14" s="49">
        <f>E14/E6</f>
        <v>0.0032819128036047016</v>
      </c>
      <c r="G14" s="14">
        <f>E14/'1、工程概况'!C4</f>
        <v>6.929685514199196</v>
      </c>
      <c r="I14" s="44"/>
    </row>
    <row r="15" spans="1:7" ht="21" customHeight="1">
      <c r="A15" s="6"/>
      <c r="B15" s="7"/>
      <c r="C15" s="69" t="s">
        <v>82</v>
      </c>
      <c r="D15" s="69" t="s">
        <v>83</v>
      </c>
      <c r="E15" s="13">
        <v>0</v>
      </c>
      <c r="F15" s="49">
        <v>0</v>
      </c>
      <c r="G15" s="14">
        <f>E15/'1、工程概况'!C4</f>
        <v>0</v>
      </c>
    </row>
    <row r="16" spans="1:9" ht="21" customHeight="1">
      <c r="A16" s="6"/>
      <c r="B16" s="7"/>
      <c r="C16" s="69" t="s">
        <v>84</v>
      </c>
      <c r="D16" s="69" t="s">
        <v>85</v>
      </c>
      <c r="E16" s="13">
        <v>109823.56</v>
      </c>
      <c r="F16" s="49">
        <f>E16/E6</f>
        <v>0.002602501387794212</v>
      </c>
      <c r="G16" s="14">
        <f>E16/'1、工程概况'!C4</f>
        <v>5.495123498672046</v>
      </c>
      <c r="I16" s="44"/>
    </row>
    <row r="17" spans="1:9" ht="21" customHeight="1">
      <c r="A17" s="6"/>
      <c r="B17" s="7"/>
      <c r="C17" s="69" t="s">
        <v>86</v>
      </c>
      <c r="D17" s="69" t="s">
        <v>87</v>
      </c>
      <c r="E17" s="13">
        <v>360384.84</v>
      </c>
      <c r="F17" s="49">
        <f>E17/E6</f>
        <v>0.008540080527711859</v>
      </c>
      <c r="G17" s="14">
        <f>E17/'1、工程概况'!C4</f>
        <v>18.032189111782262</v>
      </c>
      <c r="I17" s="44"/>
    </row>
    <row r="18" spans="1:7" ht="21" customHeight="1">
      <c r="A18" s="6"/>
      <c r="B18" s="7"/>
      <c r="C18" s="71" t="s">
        <v>88</v>
      </c>
      <c r="D18" s="71"/>
      <c r="E18" s="24">
        <f>SUM(E13:E17)</f>
        <v>4394660.88</v>
      </c>
      <c r="F18" s="54">
        <f>SUM(F13:F17)</f>
        <v>0.10414077852771236</v>
      </c>
      <c r="G18" s="42">
        <f>SUM(G13:G17)</f>
        <v>219.8909256846416</v>
      </c>
    </row>
    <row r="19" ht="12" customHeight="1"/>
    <row r="20" ht="12" customHeight="1"/>
  </sheetData>
  <sheetProtection/>
  <mergeCells count="7">
    <mergeCell ref="A1:G1"/>
    <mergeCell ref="C12:D12"/>
    <mergeCell ref="C18:D18"/>
    <mergeCell ref="A2:D3"/>
    <mergeCell ref="A4:B6"/>
    <mergeCell ref="A7:B12"/>
    <mergeCell ref="A13:B1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2"/>
  <sheetViews>
    <sheetView zoomScale="200" zoomScaleNormal="200" workbookViewId="0" topLeftCell="A19">
      <selection activeCell="C9" sqref="C9"/>
    </sheetView>
  </sheetViews>
  <sheetFormatPr defaultColWidth="9.00390625" defaultRowHeight="14.25"/>
  <cols>
    <col min="1" max="1" width="6.25390625" style="1" customWidth="1"/>
    <col min="2" max="2" width="20.00390625" style="1" customWidth="1"/>
    <col min="3" max="3" width="10.25390625" style="1" bestFit="1" customWidth="1"/>
    <col min="4" max="4" width="14.50390625" style="1" customWidth="1"/>
    <col min="5" max="5" width="11.00390625" style="1" customWidth="1"/>
    <col min="6" max="6" width="11.75390625" style="1" customWidth="1"/>
    <col min="7" max="7" width="9.00390625" style="1" customWidth="1"/>
    <col min="8" max="8" width="13.75390625" style="1" bestFit="1" customWidth="1"/>
    <col min="9" max="16384" width="9.00390625" style="1" customWidth="1"/>
  </cols>
  <sheetData>
    <row r="1" spans="1:6" ht="25.5" customHeight="1">
      <c r="A1" s="46" t="s">
        <v>89</v>
      </c>
      <c r="B1" s="46"/>
      <c r="C1" s="46"/>
      <c r="D1" s="46"/>
      <c r="E1" s="46"/>
      <c r="F1" s="46"/>
    </row>
    <row r="2" spans="1:6" ht="38.25" customHeight="1">
      <c r="A2" s="3" t="s">
        <v>90</v>
      </c>
      <c r="B2" s="4"/>
      <c r="C2" s="4" t="s">
        <v>91</v>
      </c>
      <c r="D2" s="4" t="s">
        <v>92</v>
      </c>
      <c r="E2" s="4" t="s">
        <v>93</v>
      </c>
      <c r="F2" s="5" t="s">
        <v>94</v>
      </c>
    </row>
    <row r="3" spans="1:8" ht="24.75" customHeight="1">
      <c r="A3" s="47" t="s">
        <v>95</v>
      </c>
      <c r="B3" s="12" t="s">
        <v>96</v>
      </c>
      <c r="C3" s="13">
        <v>535216</v>
      </c>
      <c r="D3" s="13">
        <f>C3/'1、工程概况'!C4</f>
        <v>26.780028060147185</v>
      </c>
      <c r="E3" s="48">
        <f>C3/C17</f>
        <v>0.018356950734862383</v>
      </c>
      <c r="F3" s="48">
        <f>C3/'2、费用组成分析'!E12</f>
        <v>0.01415744137003064</v>
      </c>
      <c r="H3" s="44"/>
    </row>
    <row r="4" spans="1:8" ht="24.75" customHeight="1">
      <c r="A4" s="47" t="s">
        <v>97</v>
      </c>
      <c r="B4" s="12" t="s">
        <v>98</v>
      </c>
      <c r="C4" s="13">
        <v>0</v>
      </c>
      <c r="D4" s="13">
        <f>C4/'1、工程概况'!C4</f>
        <v>0</v>
      </c>
      <c r="E4" s="49">
        <f>C4/C17</f>
        <v>0</v>
      </c>
      <c r="F4" s="50">
        <f>C4/'2、费用组成分析'!E12</f>
        <v>0</v>
      </c>
      <c r="H4" s="44"/>
    </row>
    <row r="5" spans="1:8" ht="24.75" customHeight="1">
      <c r="A5" s="47" t="s">
        <v>99</v>
      </c>
      <c r="B5" s="12" t="s">
        <v>100</v>
      </c>
      <c r="C5" s="13">
        <v>1074187.91</v>
      </c>
      <c r="D5" s="13">
        <f>C5/'1、工程概况'!C4</f>
        <v>53.74798655434602</v>
      </c>
      <c r="E5" s="49">
        <f>C5/C17</f>
        <v>0.03684272245944588</v>
      </c>
      <c r="F5" s="50">
        <f>C5/'2、费用组成分析'!E12</f>
        <v>0.02841423342392744</v>
      </c>
      <c r="H5" s="44"/>
    </row>
    <row r="6" spans="1:8" ht="24.75" customHeight="1">
      <c r="A6" s="47" t="s">
        <v>101</v>
      </c>
      <c r="B6" s="12" t="s">
        <v>102</v>
      </c>
      <c r="C6" s="13">
        <v>5677392.95</v>
      </c>
      <c r="D6" s="13">
        <f>C6/'1、工程概况'!C4</f>
        <v>284.07361235366994</v>
      </c>
      <c r="E6" s="49">
        <f>C6/C17</f>
        <v>0.19472441534932627</v>
      </c>
      <c r="F6" s="50">
        <f>C6/'2、费用组成分析'!E12</f>
        <v>0.1501774196291783</v>
      </c>
      <c r="H6" s="44"/>
    </row>
    <row r="7" spans="1:8" ht="24.75" customHeight="1">
      <c r="A7" s="47" t="s">
        <v>103</v>
      </c>
      <c r="B7" s="20" t="s">
        <v>104</v>
      </c>
      <c r="C7" s="13">
        <v>13178250.51</v>
      </c>
      <c r="D7" s="13">
        <f>C7/'1、工程概况'!C4</f>
        <v>659.3859646225991</v>
      </c>
      <c r="E7" s="49">
        <f>C7/C17</f>
        <v>0.45199040272291013</v>
      </c>
      <c r="F7" s="50">
        <f>C7/'2、费用组成分析'!E12</f>
        <v>0.34858881078835713</v>
      </c>
      <c r="H7" s="44"/>
    </row>
    <row r="8" spans="1:8" ht="24.75" customHeight="1">
      <c r="A8" s="47" t="s">
        <v>105</v>
      </c>
      <c r="B8" s="12" t="s">
        <v>106</v>
      </c>
      <c r="C8" s="13">
        <f>1634641.61-C9</f>
        <v>1092005.9900000002</v>
      </c>
      <c r="D8" s="13">
        <f>C8/'1、工程概况'!C4</f>
        <v>54.63953068303043</v>
      </c>
      <c r="E8" s="49">
        <f>C8/C17</f>
        <v>0.037453850708133965</v>
      </c>
      <c r="F8" s="50">
        <f>C8/'2、费用组成分析'!E12</f>
        <v>0.028885554204559034</v>
      </c>
      <c r="H8" s="44"/>
    </row>
    <row r="9" spans="1:8" ht="24.75" customHeight="1">
      <c r="A9" s="47" t="s">
        <v>107</v>
      </c>
      <c r="B9" s="12" t="s">
        <v>108</v>
      </c>
      <c r="C9" s="13">
        <v>542635.62</v>
      </c>
      <c r="D9" s="13">
        <f>C9/'1、工程概况'!C4</f>
        <v>27.15127561589221</v>
      </c>
      <c r="E9" s="49">
        <f>C9/C17</f>
        <v>0.018611430419347524</v>
      </c>
      <c r="F9" s="50">
        <f>C9/'2、费用组成分析'!E12</f>
        <v>0.014353703879256646</v>
      </c>
      <c r="H9" s="44"/>
    </row>
    <row r="10" spans="1:8" ht="24.75" customHeight="1">
      <c r="A10" s="47" t="s">
        <v>109</v>
      </c>
      <c r="B10" s="12" t="s">
        <v>110</v>
      </c>
      <c r="C10" s="13">
        <v>4107262.35</v>
      </c>
      <c r="D10" s="13">
        <f>C10/'1、工程概况'!C4</f>
        <v>205.5106741640498</v>
      </c>
      <c r="E10" s="49">
        <f>C10/C17</f>
        <v>0.140871746386702</v>
      </c>
      <c r="F10" s="50">
        <f>C10/'2、费用组成分析'!E12</f>
        <v>0.10864459566130172</v>
      </c>
      <c r="H10" s="44"/>
    </row>
    <row r="11" spans="1:8" ht="24.75" customHeight="1">
      <c r="A11" s="47" t="s">
        <v>111</v>
      </c>
      <c r="B11" s="12" t="s">
        <v>112</v>
      </c>
      <c r="C11" s="13">
        <v>918329.25</v>
      </c>
      <c r="D11" s="13">
        <f>C11/'1、工程概况'!C4</f>
        <v>45.94945420812143</v>
      </c>
      <c r="E11" s="49">
        <f>C11/C17</f>
        <v>0.031497049416745984</v>
      </c>
      <c r="F11" s="50">
        <f>C11/'2、费用组成分析'!E12</f>
        <v>0.024291487016941213</v>
      </c>
      <c r="H11" s="44"/>
    </row>
    <row r="12" spans="1:8" ht="24.75" customHeight="1">
      <c r="A12" s="47" t="s">
        <v>113</v>
      </c>
      <c r="B12" s="12" t="s">
        <v>114</v>
      </c>
      <c r="C12" s="13">
        <v>20642.01</v>
      </c>
      <c r="D12" s="13">
        <f>C12/'1、工程概况'!C4</f>
        <v>1.0328420806138807</v>
      </c>
      <c r="E12" s="49">
        <f>C12/C17</f>
        <v>0.0007079839927030145</v>
      </c>
      <c r="F12" s="50">
        <f>C12/'2、费用组成分析'!E12</f>
        <v>0.0005460188901949608</v>
      </c>
      <c r="H12" s="44"/>
    </row>
    <row r="13" spans="1:8" ht="24.75" customHeight="1">
      <c r="A13" s="47" t="s">
        <v>115</v>
      </c>
      <c r="B13" s="12" t="s">
        <v>116</v>
      </c>
      <c r="C13" s="13">
        <v>1046351.19</v>
      </c>
      <c r="D13" s="13">
        <f>C13/'1、工程概况'!C4</f>
        <v>52.355150498057604</v>
      </c>
      <c r="E13" s="49">
        <f>C13/C17</f>
        <v>0.03588797279265685</v>
      </c>
      <c r="F13" s="50">
        <f>C13/'2、费用组成分析'!E12</f>
        <v>0.02767790130505588</v>
      </c>
      <c r="H13" s="44"/>
    </row>
    <row r="14" spans="1:8" ht="24.75" customHeight="1">
      <c r="A14" s="47" t="s">
        <v>117</v>
      </c>
      <c r="B14" s="12" t="s">
        <v>118</v>
      </c>
      <c r="C14" s="13">
        <v>762033.18</v>
      </c>
      <c r="D14" s="13">
        <f>C14/'1、工程概况'!C4</f>
        <v>38.129035647594975</v>
      </c>
      <c r="E14" s="49">
        <f>C14/C17</f>
        <v>0.026136373994033287</v>
      </c>
      <c r="F14" s="50">
        <f>C14/'2、费用组成分析'!E12</f>
        <v>0.0201571703160369</v>
      </c>
      <c r="H14" s="44"/>
    </row>
    <row r="15" spans="1:8" ht="24.75" customHeight="1">
      <c r="A15" s="47" t="s">
        <v>119</v>
      </c>
      <c r="B15" s="12" t="s">
        <v>120</v>
      </c>
      <c r="C15" s="13">
        <v>201733.59</v>
      </c>
      <c r="D15" s="13">
        <f>C15/'1、工程概况'!C4</f>
        <v>10.093926939542591</v>
      </c>
      <c r="E15" s="49">
        <f>C15/C17</f>
        <v>0.006919101023132579</v>
      </c>
      <c r="F15" s="50">
        <f>C15/'2、费用组成分析'!E12</f>
        <v>0.00533622214730277</v>
      </c>
      <c r="H15" s="44"/>
    </row>
    <row r="16" spans="1:8" ht="24.75" customHeight="1">
      <c r="A16" s="51"/>
      <c r="B16" s="52"/>
      <c r="C16" s="22"/>
      <c r="D16" s="13"/>
      <c r="E16" s="49"/>
      <c r="F16" s="50"/>
      <c r="H16" s="44"/>
    </row>
    <row r="17" spans="1:6" ht="24.75" customHeight="1">
      <c r="A17" s="53"/>
      <c r="B17" s="41" t="s">
        <v>76</v>
      </c>
      <c r="C17" s="24">
        <f>SUM(C3:C16)</f>
        <v>29156040.550000004</v>
      </c>
      <c r="D17" s="24">
        <f>SUM(D3:D16)</f>
        <v>1458.8494814276648</v>
      </c>
      <c r="E17" s="54">
        <f>SUM(E3:E16)</f>
        <v>0.9999999999999999</v>
      </c>
      <c r="F17" s="55">
        <f>SUM(F3:F16)</f>
        <v>0.7712305586321426</v>
      </c>
    </row>
    <row r="18" spans="1:6" ht="15" customHeight="1">
      <c r="A18" s="56"/>
      <c r="B18" s="57"/>
      <c r="C18" s="58"/>
      <c r="D18" s="58"/>
      <c r="E18" s="58"/>
      <c r="F18" s="58"/>
    </row>
    <row r="19" spans="1:6" ht="27.75" customHeight="1">
      <c r="A19" s="46" t="s">
        <v>121</v>
      </c>
      <c r="B19" s="46"/>
      <c r="C19" s="46"/>
      <c r="D19" s="46"/>
      <c r="E19" s="46"/>
      <c r="F19" s="46"/>
    </row>
    <row r="20" spans="1:6" ht="41.25" customHeight="1">
      <c r="A20" s="3" t="s">
        <v>90</v>
      </c>
      <c r="B20" s="4"/>
      <c r="C20" s="4" t="s">
        <v>91</v>
      </c>
      <c r="D20" s="4" t="s">
        <v>92</v>
      </c>
      <c r="E20" s="4" t="s">
        <v>93</v>
      </c>
      <c r="F20" s="5" t="s">
        <v>122</v>
      </c>
    </row>
    <row r="21" spans="1:8" ht="24.75" customHeight="1">
      <c r="A21" s="51"/>
      <c r="B21" s="59" t="s">
        <v>123</v>
      </c>
      <c r="C21" s="22">
        <v>2617348.09</v>
      </c>
      <c r="D21" s="13">
        <f>C21/'1、工程概况'!C4</f>
        <v>130.9614348101937</v>
      </c>
      <c r="E21" s="60">
        <f>C21/C27</f>
        <v>0.6968522797329899</v>
      </c>
      <c r="F21" s="61">
        <f>C21/'2、费用组成分析'!E5</f>
        <v>0.5955745304288417</v>
      </c>
      <c r="H21" s="44"/>
    </row>
    <row r="22" spans="1:8" ht="24.75" customHeight="1">
      <c r="A22" s="51"/>
      <c r="B22" s="59" t="s">
        <v>124</v>
      </c>
      <c r="C22" s="22">
        <v>51234.54</v>
      </c>
      <c r="D22" s="13">
        <f>C22/'1、工程概况'!C4</f>
        <v>2.563567641566645</v>
      </c>
      <c r="E22" s="60">
        <f>C22/C27</f>
        <v>0.013640870366643156</v>
      </c>
      <c r="F22" s="61">
        <f>C22/'2、费用组成分析'!E5</f>
        <v>0.011658360314709881</v>
      </c>
      <c r="H22" s="44"/>
    </row>
    <row r="23" spans="1:8" ht="24.75" customHeight="1">
      <c r="A23" s="51"/>
      <c r="B23" s="59" t="s">
        <v>125</v>
      </c>
      <c r="C23" s="22">
        <v>203751.49</v>
      </c>
      <c r="D23" s="13">
        <f>C23/'1、工程概况'!C4</f>
        <v>10.194894434203759</v>
      </c>
      <c r="E23" s="60">
        <f>C23/C27</f>
        <v>0.05424753812760667</v>
      </c>
      <c r="F23" s="61">
        <f>C23/'2、费用组成分析'!E5</f>
        <v>0.046363415872944444</v>
      </c>
      <c r="H23" s="44"/>
    </row>
    <row r="24" spans="1:8" ht="24.75" customHeight="1">
      <c r="A24" s="51"/>
      <c r="B24" s="59" t="s">
        <v>126</v>
      </c>
      <c r="C24" s="22">
        <v>476205.58</v>
      </c>
      <c r="D24" s="13">
        <f>C24/'1、工程概况'!C4</f>
        <v>23.82738706391189</v>
      </c>
      <c r="E24" s="60">
        <f>C24/C27</f>
        <v>0.12678670648066942</v>
      </c>
      <c r="F24" s="61">
        <f>C24/'2、费用组成分析'!E5</f>
        <v>0.10836002890853322</v>
      </c>
      <c r="H24" s="44"/>
    </row>
    <row r="25" spans="1:8" ht="24.75" customHeight="1">
      <c r="A25" s="51"/>
      <c r="B25" s="59" t="s">
        <v>127</v>
      </c>
      <c r="C25" s="22">
        <v>356011.34</v>
      </c>
      <c r="D25" s="13">
        <f>C25/'1、工程概况'!C4</f>
        <v>17.81335699031905</v>
      </c>
      <c r="E25" s="60">
        <f>C25/C27</f>
        <v>0.09478575464901064</v>
      </c>
      <c r="F25" s="61">
        <f>C25/'2、费用组成分析'!E5</f>
        <v>0.08100996862356306</v>
      </c>
      <c r="H25" s="44"/>
    </row>
    <row r="26" spans="1:8" ht="24.75" customHeight="1">
      <c r="A26" s="51"/>
      <c r="B26" s="59" t="s">
        <v>128</v>
      </c>
      <c r="C26" s="22">
        <v>51407.24</v>
      </c>
      <c r="D26" s="13">
        <f>C26/'1、工程概况'!C4</f>
        <v>2.572208845951393</v>
      </c>
      <c r="E26" s="60">
        <f>C26/C27</f>
        <v>0.013686850643080091</v>
      </c>
      <c r="F26" s="61">
        <f>C26/'2、费用组成分析'!E5</f>
        <v>0.011697657999950158</v>
      </c>
      <c r="H26" s="44"/>
    </row>
    <row r="27" spans="1:8" ht="24.75" customHeight="1">
      <c r="A27" s="53"/>
      <c r="B27" s="62" t="s">
        <v>76</v>
      </c>
      <c r="C27" s="62">
        <f>SUM(C21:C26)</f>
        <v>3755958.2800000003</v>
      </c>
      <c r="D27" s="62">
        <f>SUM(D21:D26)</f>
        <v>187.93284978614642</v>
      </c>
      <c r="E27" s="63">
        <f>SUM(E21:E26)</f>
        <v>0.9999999999999999</v>
      </c>
      <c r="F27" s="64">
        <f>SUM(F21:F26)</f>
        <v>0.8546639621485425</v>
      </c>
      <c r="H27" s="44"/>
    </row>
    <row r="28" spans="1:8" ht="24.75" customHeight="1">
      <c r="A28" s="43"/>
      <c r="B28" s="43"/>
      <c r="C28" s="43"/>
      <c r="D28" s="43"/>
      <c r="E28" s="43"/>
      <c r="F28" s="43"/>
      <c r="H28" s="44"/>
    </row>
    <row r="29" spans="1:8" ht="24.75" customHeight="1">
      <c r="A29" s="43"/>
      <c r="B29" s="43"/>
      <c r="C29" s="43"/>
      <c r="D29" s="43"/>
      <c r="E29" s="43"/>
      <c r="F29" s="43"/>
      <c r="H29" s="44"/>
    </row>
    <row r="30" spans="1:8" ht="24.75" customHeight="1">
      <c r="A30" s="43"/>
      <c r="B30" s="43"/>
      <c r="C30" s="43"/>
      <c r="D30" s="43"/>
      <c r="E30" s="43"/>
      <c r="F30" s="43"/>
      <c r="H30" s="44"/>
    </row>
    <row r="31" spans="1:8" ht="24.75" customHeight="1">
      <c r="A31" s="43"/>
      <c r="B31" s="43"/>
      <c r="C31" s="43"/>
      <c r="D31" s="43"/>
      <c r="E31" s="43"/>
      <c r="F31" s="43"/>
      <c r="H31" s="44"/>
    </row>
    <row r="32" ht="24.75" customHeight="1">
      <c r="H32" s="44"/>
    </row>
    <row r="33" ht="24.75" customHeight="1"/>
    <row r="34" ht="15" customHeight="1"/>
    <row r="35" ht="15" customHeight="1"/>
    <row r="36" ht="15" customHeight="1"/>
    <row r="37" ht="15" customHeight="1"/>
    <row r="38" ht="15" customHeight="1"/>
  </sheetData>
  <sheetProtection/>
  <mergeCells count="4">
    <mergeCell ref="A1:F1"/>
    <mergeCell ref="A2:B2"/>
    <mergeCell ref="A19:F19"/>
    <mergeCell ref="A20:B20"/>
  </mergeCells>
  <printOptions/>
  <pageMargins left="0.75" right="0.3541666666666667"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200" zoomScaleNormal="200" workbookViewId="0" topLeftCell="A4">
      <selection activeCell="F18" sqref="F18"/>
    </sheetView>
  </sheetViews>
  <sheetFormatPr defaultColWidth="9.00390625" defaultRowHeight="14.25"/>
  <cols>
    <col min="1" max="1" width="7.625" style="1" customWidth="1"/>
    <col min="2" max="2" width="15.25390625" style="1" customWidth="1"/>
    <col min="3" max="3" width="10.75390625" style="1" customWidth="1"/>
    <col min="4" max="4" width="11.625" style="1" customWidth="1"/>
    <col min="5" max="5" width="10.75390625" style="1" customWidth="1"/>
    <col min="6" max="6" width="10.00390625" style="1" customWidth="1"/>
    <col min="7" max="7" width="12.625" style="1" customWidth="1"/>
    <col min="8" max="16384" width="9.00390625" style="1" customWidth="1"/>
  </cols>
  <sheetData>
    <row r="1" spans="1:7" ht="24" customHeight="1">
      <c r="A1" s="2" t="s">
        <v>129</v>
      </c>
      <c r="B1" s="2"/>
      <c r="C1" s="2"/>
      <c r="D1" s="2"/>
      <c r="E1" s="2"/>
      <c r="F1" s="2"/>
      <c r="G1" s="2"/>
    </row>
    <row r="2" spans="1:7" ht="34.5" customHeight="1">
      <c r="A2" s="28" t="s">
        <v>130</v>
      </c>
      <c r="B2" s="4" t="s">
        <v>131</v>
      </c>
      <c r="C2" s="29" t="s">
        <v>132</v>
      </c>
      <c r="D2" s="30" t="s">
        <v>133</v>
      </c>
      <c r="E2" s="30" t="s">
        <v>134</v>
      </c>
      <c r="F2" s="31" t="s">
        <v>135</v>
      </c>
      <c r="G2" s="32" t="s">
        <v>136</v>
      </c>
    </row>
    <row r="3" spans="1:7" ht="14.25">
      <c r="A3" s="33"/>
      <c r="B3" s="7"/>
      <c r="C3" s="7" t="s">
        <v>59</v>
      </c>
      <c r="D3" s="10"/>
      <c r="E3" s="10"/>
      <c r="F3" s="34"/>
      <c r="G3" s="35" t="s">
        <v>137</v>
      </c>
    </row>
    <row r="4" spans="1:9" ht="24.75" customHeight="1">
      <c r="A4" s="36">
        <v>1</v>
      </c>
      <c r="B4" s="12" t="s">
        <v>138</v>
      </c>
      <c r="C4" s="13">
        <f>1085251.57</f>
        <v>1085251.57</v>
      </c>
      <c r="D4" s="13">
        <f>C4/'3、分部分项工程费'!C17</f>
        <v>0.0372221861929054</v>
      </c>
      <c r="E4" s="13">
        <f>C4/C10</f>
        <v>0.25356984942610705</v>
      </c>
      <c r="F4" s="18">
        <v>3.22</v>
      </c>
      <c r="G4" s="37">
        <f>C4/'1、工程概况'!C4</f>
        <v>54.301567025124044</v>
      </c>
      <c r="I4" s="44"/>
    </row>
    <row r="5" spans="1:9" ht="24.75" customHeight="1">
      <c r="A5" s="36">
        <v>2</v>
      </c>
      <c r="B5" s="12" t="s">
        <v>139</v>
      </c>
      <c r="C5" s="13">
        <v>525121.73</v>
      </c>
      <c r="D5" s="13">
        <f>C5/'3、分部分项工程费'!C17</f>
        <v>0.018010735343143153</v>
      </c>
      <c r="E5" s="13">
        <f>C5/C10</f>
        <v>0.12269508903495695</v>
      </c>
      <c r="F5" s="18">
        <v>1.36</v>
      </c>
      <c r="G5" s="37">
        <f>C5/'1、工程概况'!C4</f>
        <v>26.27495191547531</v>
      </c>
      <c r="I5" s="44"/>
    </row>
    <row r="6" spans="1:9" ht="24.75" customHeight="1">
      <c r="A6" s="36">
        <v>3</v>
      </c>
      <c r="B6" s="12" t="s">
        <v>140</v>
      </c>
      <c r="C6" s="13">
        <v>37718.1</v>
      </c>
      <c r="D6" s="13">
        <f>C6/'3、分部分项工程费'!C17</f>
        <v>0.0012936633125926968</v>
      </c>
      <c r="E6" s="13">
        <f>C6/C10</f>
        <v>0.008812862567560116</v>
      </c>
      <c r="F6" s="18">
        <v>2.26</v>
      </c>
      <c r="G6" s="37">
        <f>C6/'1、工程概况'!C4</f>
        <v>1.8872600527178514</v>
      </c>
      <c r="I6" s="44"/>
    </row>
    <row r="7" spans="1:9" ht="24.75" customHeight="1">
      <c r="A7" s="36">
        <v>4</v>
      </c>
      <c r="B7" s="38" t="s">
        <v>141</v>
      </c>
      <c r="C7" s="13">
        <v>6453.27</v>
      </c>
      <c r="D7" s="13">
        <f>C7/'3、分部分项工程费'!C17</f>
        <v>0.00022133560930309514</v>
      </c>
      <c r="E7" s="13">
        <f>C7/C10</f>
        <v>0.001507811412063669</v>
      </c>
      <c r="F7" s="18">
        <v>0.35</v>
      </c>
      <c r="G7" s="37">
        <f>C7/'1、工程概况'!C4</f>
        <v>0.3228953388532967</v>
      </c>
      <c r="I7" s="44"/>
    </row>
    <row r="8" spans="1:9" ht="24.75" customHeight="1">
      <c r="A8" s="36">
        <v>5</v>
      </c>
      <c r="B8" s="12" t="s">
        <v>142</v>
      </c>
      <c r="C8" s="13">
        <v>2124296.29</v>
      </c>
      <c r="D8" s="13">
        <f>C8/'3、分部分项工程费'!C17</f>
        <v>0.07285956014353258</v>
      </c>
      <c r="E8" s="13">
        <f>C8/C10</f>
        <v>0.4963434334324324</v>
      </c>
      <c r="F8" s="18">
        <v>12.83</v>
      </c>
      <c r="G8" s="37">
        <f>C8/'1、工程概况'!C4</f>
        <v>106.2911315324403</v>
      </c>
      <c r="I8" s="44"/>
    </row>
    <row r="9" spans="1:9" ht="24.75" customHeight="1">
      <c r="A9" s="36">
        <v>6</v>
      </c>
      <c r="B9" s="12" t="s">
        <v>143</v>
      </c>
      <c r="C9" s="13">
        <v>501051.04</v>
      </c>
      <c r="D9" s="13">
        <f>C9/'3、分部分项工程费'!C17</f>
        <v>0.017185153763959897</v>
      </c>
      <c r="E9" s="13">
        <f>C9/C10</f>
        <v>0.11707095412687983</v>
      </c>
      <c r="F9" s="18">
        <v>1.37</v>
      </c>
      <c r="G9" s="37">
        <f>C9/'1、工程概况'!C4</f>
        <v>25.07055265680759</v>
      </c>
      <c r="I9" s="44"/>
    </row>
    <row r="10" spans="1:7" ht="24.75" customHeight="1">
      <c r="A10" s="36">
        <v>7</v>
      </c>
      <c r="B10" s="24" t="s">
        <v>76</v>
      </c>
      <c r="C10" s="24">
        <f>SUM(C4:C9)</f>
        <v>4279892</v>
      </c>
      <c r="D10" s="24">
        <f>SUM(D4:D9)</f>
        <v>0.14679263436543682</v>
      </c>
      <c r="E10" s="24">
        <f>SUM(E4:E9)</f>
        <v>1</v>
      </c>
      <c r="F10" s="39">
        <f>SUM(F4:F9)</f>
        <v>21.39</v>
      </c>
      <c r="G10" s="40">
        <f>SUM(G4:G9)</f>
        <v>214.1483585214184</v>
      </c>
    </row>
    <row r="11" spans="1:7" ht="35.25" customHeight="1">
      <c r="A11" s="2" t="s">
        <v>144</v>
      </c>
      <c r="B11" s="2"/>
      <c r="C11" s="2"/>
      <c r="D11" s="2"/>
      <c r="E11" s="2"/>
      <c r="F11" s="2"/>
      <c r="G11" s="2"/>
    </row>
    <row r="12" spans="1:7" ht="14.25">
      <c r="A12" s="28" t="s">
        <v>130</v>
      </c>
      <c r="B12" s="4" t="s">
        <v>131</v>
      </c>
      <c r="C12" s="29" t="s">
        <v>132</v>
      </c>
      <c r="D12" s="30" t="s">
        <v>145</v>
      </c>
      <c r="E12" s="30" t="s">
        <v>146</v>
      </c>
      <c r="F12" s="31" t="s">
        <v>147</v>
      </c>
      <c r="G12" s="5" t="s">
        <v>58</v>
      </c>
    </row>
    <row r="13" spans="1:7" ht="22.5" customHeight="1">
      <c r="A13" s="33"/>
      <c r="B13" s="7"/>
      <c r="C13" s="7" t="s">
        <v>59</v>
      </c>
      <c r="D13" s="10"/>
      <c r="E13" s="10"/>
      <c r="F13" s="34"/>
      <c r="G13" s="9" t="s">
        <v>61</v>
      </c>
    </row>
    <row r="14" spans="1:9" ht="27" customHeight="1">
      <c r="A14" s="36">
        <v>1</v>
      </c>
      <c r="B14" s="12" t="s">
        <v>148</v>
      </c>
      <c r="C14" s="13">
        <v>25063.54</v>
      </c>
      <c r="D14" s="13">
        <f>C14/'3、分部分项工程费'!C27</f>
        <v>0.006673008093156988</v>
      </c>
      <c r="E14" s="13">
        <f>C14/C17</f>
        <v>0.18605113471450976</v>
      </c>
      <c r="F14" s="18">
        <f>C14/'2、费用组成分析'!E5</f>
        <v>0.005703179536346841</v>
      </c>
      <c r="G14" s="14">
        <f>C14/'1、工程概况'!C4</f>
        <v>1.2540774275930118</v>
      </c>
      <c r="I14" s="45"/>
    </row>
    <row r="15" spans="1:9" ht="27" customHeight="1">
      <c r="A15" s="36">
        <v>2</v>
      </c>
      <c r="B15" s="12" t="s">
        <v>149</v>
      </c>
      <c r="C15" s="13">
        <v>68058.4</v>
      </c>
      <c r="D15" s="13">
        <f>C15/'3、分部分项工程费'!C27</f>
        <v>0.01812011607328077</v>
      </c>
      <c r="E15" s="13">
        <f>C15/C17</f>
        <v>0.5052096609997626</v>
      </c>
      <c r="F15" s="18">
        <f>C15/'2、费用组成分析'!E5</f>
        <v>0.015486610197781631</v>
      </c>
      <c r="G15" s="14">
        <f>C15/'1、工程概况'!C4</f>
        <v>3.405365052107413</v>
      </c>
      <c r="I15" s="44"/>
    </row>
    <row r="16" spans="1:9" ht="27" customHeight="1">
      <c r="A16" s="36">
        <v>3</v>
      </c>
      <c r="B16" s="12" t="s">
        <v>150</v>
      </c>
      <c r="C16" s="13">
        <v>41591.24</v>
      </c>
      <c r="D16" s="13">
        <f>C16/'3、分部分项工程费'!C27</f>
        <v>0.011073403083699853</v>
      </c>
      <c r="E16" s="13">
        <f>C16/C17</f>
        <v>0.30873920428572765</v>
      </c>
      <c r="F16" s="18">
        <f>C16/'2、费用组成分析'!E5</f>
        <v>0.009464038553982805</v>
      </c>
      <c r="G16" s="14">
        <f>C16/'1、工程概况'!C4</f>
        <v>2.0810561983504154</v>
      </c>
      <c r="I16" s="44"/>
    </row>
    <row r="17" spans="1:7" ht="27" customHeight="1">
      <c r="A17" s="36">
        <v>4</v>
      </c>
      <c r="B17" s="41" t="s">
        <v>88</v>
      </c>
      <c r="C17" s="24">
        <f>SUM(C14:C16)</f>
        <v>134713.18</v>
      </c>
      <c r="D17" s="24">
        <f>SUM(D14:D16)</f>
        <v>0.03586652725013761</v>
      </c>
      <c r="E17" s="24">
        <f>SUM(E14:E16)</f>
        <v>1</v>
      </c>
      <c r="F17" s="39">
        <f>SUM(F14:F16)</f>
        <v>0.03065382828811128</v>
      </c>
      <c r="G17" s="42">
        <f>SUM(G14:G16)</f>
        <v>6.74049867805084</v>
      </c>
    </row>
    <row r="18" spans="1:7" ht="15.75">
      <c r="A18" s="43"/>
      <c r="B18" s="43"/>
      <c r="C18" s="43"/>
      <c r="D18" s="43"/>
      <c r="E18" s="43"/>
      <c r="F18" s="43"/>
      <c r="G18" s="43"/>
    </row>
    <row r="19" spans="1:7" ht="15.75">
      <c r="A19" s="43"/>
      <c r="B19" s="43"/>
      <c r="C19" s="43"/>
      <c r="D19" s="43"/>
      <c r="E19" s="43"/>
      <c r="F19" s="43"/>
      <c r="G19" s="43"/>
    </row>
  </sheetData>
  <sheetProtection/>
  <mergeCells count="12">
    <mergeCell ref="A1:G1"/>
    <mergeCell ref="A11:G11"/>
    <mergeCell ref="A2:A3"/>
    <mergeCell ref="A12:A13"/>
    <mergeCell ref="B2:B3"/>
    <mergeCell ref="B12:B13"/>
    <mergeCell ref="D2:D3"/>
    <mergeCell ref="D12:D13"/>
    <mergeCell ref="E2:E3"/>
    <mergeCell ref="E12:E13"/>
    <mergeCell ref="F2:F3"/>
    <mergeCell ref="F12:F13"/>
  </mergeCells>
  <printOptions/>
  <pageMargins left="0.75" right="0.2361111111111111"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2"/>
  <sheetViews>
    <sheetView zoomScale="200" zoomScaleNormal="200" workbookViewId="0" topLeftCell="A1">
      <selection activeCell="A32" sqref="A32:H32"/>
    </sheetView>
  </sheetViews>
  <sheetFormatPr defaultColWidth="9.00390625" defaultRowHeight="14.25"/>
  <cols>
    <col min="1" max="1" width="4.50390625" style="1" customWidth="1"/>
    <col min="2" max="2" width="17.00390625" style="1" customWidth="1"/>
    <col min="3" max="3" width="6.75390625" style="1" customWidth="1"/>
    <col min="4" max="4" width="10.625" style="1" customWidth="1"/>
    <col min="5" max="5" width="7.625" style="1" customWidth="1"/>
    <col min="6" max="6" width="8.50390625" style="1" customWidth="1"/>
    <col min="7" max="7" width="12.25390625" style="1" customWidth="1"/>
    <col min="8" max="8" width="14.50390625" style="1" customWidth="1"/>
    <col min="9" max="16384" width="9.00390625" style="1" customWidth="1"/>
  </cols>
  <sheetData>
    <row r="1" spans="1:8" ht="21" customHeight="1">
      <c r="A1" s="2" t="s">
        <v>151</v>
      </c>
      <c r="B1" s="2"/>
      <c r="C1" s="2"/>
      <c r="D1" s="2"/>
      <c r="E1" s="2"/>
      <c r="F1" s="2"/>
      <c r="G1" s="2"/>
      <c r="H1" s="2"/>
    </row>
    <row r="2" spans="1:8" ht="14.25">
      <c r="A2" s="3" t="s">
        <v>152</v>
      </c>
      <c r="B2" s="4"/>
      <c r="C2" s="4"/>
      <c r="D2" s="4"/>
      <c r="E2" s="4"/>
      <c r="F2" s="4"/>
      <c r="G2" s="4"/>
      <c r="H2" s="5"/>
    </row>
    <row r="3" spans="1:8" ht="14.25">
      <c r="A3" s="6" t="s">
        <v>153</v>
      </c>
      <c r="B3" s="7" t="s">
        <v>55</v>
      </c>
      <c r="C3" s="7" t="s">
        <v>154</v>
      </c>
      <c r="D3" s="7" t="s">
        <v>155</v>
      </c>
      <c r="E3" s="7" t="s">
        <v>156</v>
      </c>
      <c r="F3" s="8" t="s">
        <v>157</v>
      </c>
      <c r="G3" s="7" t="s">
        <v>158</v>
      </c>
      <c r="H3" s="9" t="s">
        <v>159</v>
      </c>
    </row>
    <row r="4" spans="1:8" ht="14.25">
      <c r="A4" s="6"/>
      <c r="B4" s="7"/>
      <c r="C4" s="7"/>
      <c r="D4" s="7" t="s">
        <v>59</v>
      </c>
      <c r="E4" s="7"/>
      <c r="F4" s="10"/>
      <c r="G4" s="7" t="s">
        <v>61</v>
      </c>
      <c r="H4" s="9" t="s">
        <v>160</v>
      </c>
    </row>
    <row r="5" spans="1:8" ht="18" customHeight="1">
      <c r="A5" s="11">
        <v>1</v>
      </c>
      <c r="B5" s="12" t="s">
        <v>161</v>
      </c>
      <c r="C5" s="12" t="s">
        <v>162</v>
      </c>
      <c r="D5" s="13">
        <f>5090069.07+1220415.69</f>
        <v>6310484.76</v>
      </c>
      <c r="E5" s="13">
        <v>64142.63</v>
      </c>
      <c r="F5" s="13">
        <f aca="true" t="shared" si="0" ref="F5:F17">D5/E5</f>
        <v>98.38207070711007</v>
      </c>
      <c r="G5" s="13">
        <f>D5/'1、工程概况'!C4</f>
        <v>315.7509471800753</v>
      </c>
      <c r="H5" s="14">
        <f>E5/'1、工程概况'!C4*100</f>
        <v>320.943587495822</v>
      </c>
    </row>
    <row r="6" spans="1:8" ht="18" customHeight="1">
      <c r="A6" s="11">
        <v>2</v>
      </c>
      <c r="B6" s="15" t="s">
        <v>163</v>
      </c>
      <c r="C6" s="12" t="s">
        <v>164</v>
      </c>
      <c r="D6" s="13">
        <f>547637.49+38646.62+39972.34</f>
        <v>626256.45</v>
      </c>
      <c r="E6" s="13">
        <f>1749.36+123.45+97.51</f>
        <v>1970.32</v>
      </c>
      <c r="F6" s="13">
        <f t="shared" si="0"/>
        <v>317.8450454748467</v>
      </c>
      <c r="G6" s="13">
        <f>D6/'1、工程概况'!C4</f>
        <v>31.335321260665157</v>
      </c>
      <c r="H6" s="14">
        <f>E6/'1、工程概况'!C4*100</f>
        <v>9.858678531185392</v>
      </c>
    </row>
    <row r="7" spans="1:8" ht="18" customHeight="1">
      <c r="A7" s="11">
        <v>3</v>
      </c>
      <c r="B7" s="15" t="s">
        <v>165</v>
      </c>
      <c r="C7" s="12" t="s">
        <v>166</v>
      </c>
      <c r="D7" s="13">
        <f>850804.28+895057.11+528665</f>
        <v>2274526.39</v>
      </c>
      <c r="E7" s="13">
        <f>249.4+231.49+61.5</f>
        <v>542.39</v>
      </c>
      <c r="F7" s="13">
        <f t="shared" si="0"/>
        <v>4193.525673408433</v>
      </c>
      <c r="G7" s="13">
        <f>D7/'1、工程概况'!C4</f>
        <v>113.80803366817376</v>
      </c>
      <c r="H7" s="14">
        <f>E7/'1、工程概况'!C4*100</f>
        <v>2.713898579179851</v>
      </c>
    </row>
    <row r="8" spans="1:8" ht="18" customHeight="1">
      <c r="A8" s="11">
        <v>4</v>
      </c>
      <c r="B8" s="15" t="s">
        <v>167</v>
      </c>
      <c r="C8" s="12" t="s">
        <v>166</v>
      </c>
      <c r="D8" s="13">
        <f>2544851.7+30653.9+644565</f>
        <v>3220070.6</v>
      </c>
      <c r="E8" s="13">
        <f>599.512+7.221+113.234</f>
        <v>719.967</v>
      </c>
      <c r="F8" s="13">
        <f t="shared" si="0"/>
        <v>4472.525268519252</v>
      </c>
      <c r="G8" s="13">
        <f>D8/'1、工程概况'!C4</f>
        <v>161.1192135953615</v>
      </c>
      <c r="H8" s="14">
        <f>E8/'1、工程概况'!C4*100</f>
        <v>3.6024215386647613</v>
      </c>
    </row>
    <row r="9" spans="1:8" ht="18" customHeight="1">
      <c r="A9" s="11">
        <v>5</v>
      </c>
      <c r="B9" s="15" t="s">
        <v>168</v>
      </c>
      <c r="C9" s="12" t="s">
        <v>164</v>
      </c>
      <c r="D9" s="13">
        <v>4345404.88</v>
      </c>
      <c r="E9" s="13">
        <v>7737.21</v>
      </c>
      <c r="F9" s="13">
        <f t="shared" si="0"/>
        <v>561.6242650774633</v>
      </c>
      <c r="G9" s="13">
        <f>D9/'1、工程概况'!C4</f>
        <v>217.42635612369682</v>
      </c>
      <c r="H9" s="14">
        <f>E9/'1、工程概况'!C4*100</f>
        <v>38.71384654181703</v>
      </c>
    </row>
    <row r="10" spans="1:8" ht="18" customHeight="1">
      <c r="A10" s="11">
        <v>6</v>
      </c>
      <c r="B10" s="15" t="s">
        <v>169</v>
      </c>
      <c r="C10" s="12" t="s">
        <v>170</v>
      </c>
      <c r="D10" s="13">
        <v>417003.13</v>
      </c>
      <c r="E10" s="13">
        <v>2922.44</v>
      </c>
      <c r="F10" s="13">
        <f t="shared" si="0"/>
        <v>142.69005693872245</v>
      </c>
      <c r="G10" s="13">
        <f>D10/'1、工程概况'!C4</f>
        <v>20.86513766884623</v>
      </c>
      <c r="H10" s="14">
        <f>E10/'1、工程概况'!C4*100</f>
        <v>14.62269909795233</v>
      </c>
    </row>
    <row r="11" spans="1:8" ht="18" customHeight="1">
      <c r="A11" s="11">
        <v>7</v>
      </c>
      <c r="B11" s="16" t="s">
        <v>171</v>
      </c>
      <c r="C11" s="17" t="s">
        <v>170</v>
      </c>
      <c r="D11" s="18">
        <v>1046351.19</v>
      </c>
      <c r="E11" s="18">
        <v>1668.56</v>
      </c>
      <c r="F11" s="13">
        <f t="shared" si="0"/>
        <v>627.0983302967828</v>
      </c>
      <c r="G11" s="13">
        <f>D11/'1、工程概况'!C4</f>
        <v>52.355150498057604</v>
      </c>
      <c r="H11" s="14">
        <f>E11/'1、工程概况'!C4*100</f>
        <v>8.348794434403901</v>
      </c>
    </row>
    <row r="12" spans="1:8" ht="18" customHeight="1">
      <c r="A12" s="11">
        <v>8</v>
      </c>
      <c r="B12" s="16" t="s">
        <v>172</v>
      </c>
      <c r="C12" s="17" t="s">
        <v>170</v>
      </c>
      <c r="D12" s="18">
        <v>1876483.5</v>
      </c>
      <c r="E12" s="18">
        <v>12055.04</v>
      </c>
      <c r="F12" s="13">
        <f t="shared" si="0"/>
        <v>155.65966599861966</v>
      </c>
      <c r="G12" s="13">
        <f>D12/'1、工程概况'!C4</f>
        <v>93.89158916101762</v>
      </c>
      <c r="H12" s="14">
        <f>E12/'1、工程概况'!C4*100</f>
        <v>60.31850868923888</v>
      </c>
    </row>
    <row r="13" spans="1:8" ht="18" customHeight="1">
      <c r="A13" s="11">
        <v>9</v>
      </c>
      <c r="B13" s="16" t="s">
        <v>173</v>
      </c>
      <c r="C13" s="17" t="s">
        <v>164</v>
      </c>
      <c r="D13" s="18">
        <f>156403.08+148888.43</f>
        <v>305291.51</v>
      </c>
      <c r="E13" s="18">
        <f>(301.43+256.95)</f>
        <v>558.38</v>
      </c>
      <c r="F13" s="13">
        <f t="shared" si="0"/>
        <v>546.7450660840288</v>
      </c>
      <c r="G13" s="13">
        <f>D13/'1、工程概况'!C4</f>
        <v>15.275543340118206</v>
      </c>
      <c r="H13" s="14">
        <f>E13/'1、工程概况'!C4*100</f>
        <v>2.7939060245256093</v>
      </c>
    </row>
    <row r="14" spans="1:8" ht="18" customHeight="1">
      <c r="A14" s="11">
        <v>10</v>
      </c>
      <c r="B14" s="16" t="s">
        <v>174</v>
      </c>
      <c r="C14" s="17" t="s">
        <v>170</v>
      </c>
      <c r="D14" s="18">
        <f>37954.02+199035.32</f>
        <v>236989.34</v>
      </c>
      <c r="E14" s="18">
        <f>962.07+5045.25</f>
        <v>6007.32</v>
      </c>
      <c r="F14" s="13">
        <f t="shared" si="0"/>
        <v>39.4500942183869</v>
      </c>
      <c r="G14" s="13">
        <f>D14/'1、工程概况'!C4</f>
        <v>11.857981030379813</v>
      </c>
      <c r="H14" s="14">
        <f>E14/'1、工程概况'!C4*100</f>
        <v>30.058181774514097</v>
      </c>
    </row>
    <row r="15" spans="1:8" ht="18" customHeight="1">
      <c r="A15" s="11">
        <v>11</v>
      </c>
      <c r="B15" s="16" t="s">
        <v>175</v>
      </c>
      <c r="C15" s="17" t="s">
        <v>164</v>
      </c>
      <c r="D15" s="18">
        <f>80932.38+242880.32</f>
        <v>323812.7</v>
      </c>
      <c r="E15" s="18">
        <f>37.7+113.29</f>
        <v>150.99</v>
      </c>
      <c r="F15" s="13">
        <f t="shared" si="0"/>
        <v>2144.596993178356</v>
      </c>
      <c r="G15" s="13">
        <f>D15/'1、工程概况'!C4</f>
        <v>16.202268228588128</v>
      </c>
      <c r="H15" s="14">
        <f>E15/'1、工程概况'!C4*100</f>
        <v>0.7554924435744865</v>
      </c>
    </row>
    <row r="16" spans="1:8" ht="18" customHeight="1">
      <c r="A16" s="11">
        <v>12</v>
      </c>
      <c r="B16" s="16" t="s">
        <v>176</v>
      </c>
      <c r="C16" s="17" t="s">
        <v>177</v>
      </c>
      <c r="D16" s="18">
        <f>4976+57255.34</f>
        <v>62231.34</v>
      </c>
      <c r="E16" s="18">
        <f>1065.65+12260.24</f>
        <v>13325.89</v>
      </c>
      <c r="F16" s="13">
        <f t="shared" si="0"/>
        <v>4.669957503776483</v>
      </c>
      <c r="G16" s="13">
        <f>D16/'1、工程概况'!C4</f>
        <v>3.1138027103460284</v>
      </c>
      <c r="H16" s="14">
        <f>E16/'1、工程概况'!C4*100</f>
        <v>66.67732431886094</v>
      </c>
    </row>
    <row r="17" spans="1:8" ht="18" customHeight="1">
      <c r="A17" s="11">
        <v>13</v>
      </c>
      <c r="B17" s="16" t="s">
        <v>178</v>
      </c>
      <c r="C17" s="17" t="s">
        <v>177</v>
      </c>
      <c r="D17" s="18">
        <f>24768.21+38604.72</f>
        <v>63372.93</v>
      </c>
      <c r="E17" s="18">
        <f>5303.68+8266.53</f>
        <v>13570.210000000001</v>
      </c>
      <c r="F17" s="13">
        <f t="shared" si="0"/>
        <v>4.67000363295778</v>
      </c>
      <c r="G17" s="13">
        <f>D17/'1、工程概况'!C4</f>
        <v>3.170923222874024</v>
      </c>
      <c r="H17" s="14">
        <f>E17/'1、工程概况'!C4*100</f>
        <v>67.89980205787757</v>
      </c>
    </row>
    <row r="18" spans="1:8" ht="14.25">
      <c r="A18" s="6" t="s">
        <v>179</v>
      </c>
      <c r="B18" s="7"/>
      <c r="C18" s="7"/>
      <c r="D18" s="7"/>
      <c r="E18" s="7"/>
      <c r="F18" s="7"/>
      <c r="G18" s="7"/>
      <c r="H18" s="9"/>
    </row>
    <row r="19" spans="1:8" ht="14.25">
      <c r="A19" s="6" t="s">
        <v>153</v>
      </c>
      <c r="B19" s="7" t="s">
        <v>180</v>
      </c>
      <c r="C19" s="7" t="s">
        <v>154</v>
      </c>
      <c r="D19" s="7" t="s">
        <v>155</v>
      </c>
      <c r="E19" s="7" t="s">
        <v>156</v>
      </c>
      <c r="F19" s="19" t="s">
        <v>181</v>
      </c>
      <c r="G19" s="7" t="s">
        <v>158</v>
      </c>
      <c r="H19" s="9" t="s">
        <v>159</v>
      </c>
    </row>
    <row r="20" spans="1:8" ht="14.25">
      <c r="A20" s="6"/>
      <c r="B20" s="7"/>
      <c r="C20" s="7"/>
      <c r="D20" s="7" t="s">
        <v>59</v>
      </c>
      <c r="E20" s="7"/>
      <c r="F20" s="7"/>
      <c r="G20" s="7" t="s">
        <v>61</v>
      </c>
      <c r="H20" s="9" t="s">
        <v>160</v>
      </c>
    </row>
    <row r="21" spans="1:10" ht="15.75" customHeight="1">
      <c r="A21" s="11">
        <v>1</v>
      </c>
      <c r="B21" s="12" t="s">
        <v>161</v>
      </c>
      <c r="C21" s="12" t="s">
        <v>162</v>
      </c>
      <c r="D21" s="13">
        <f>509083.46+5520.58</f>
        <v>514604.04000000004</v>
      </c>
      <c r="E21" s="13">
        <v>5777.4</v>
      </c>
      <c r="F21" s="13">
        <f aca="true" t="shared" si="1" ref="F21:F31">D21/E21</f>
        <v>89.07190777858554</v>
      </c>
      <c r="G21" s="13">
        <f>D21/'1、工程概况'!C4</f>
        <v>25.74868955910344</v>
      </c>
      <c r="H21" s="14">
        <f aca="true" t="shared" si="2" ref="H21:H31">E21/4516.62*100</f>
        <v>127.91423675226163</v>
      </c>
      <c r="J21" s="27"/>
    </row>
    <row r="22" spans="1:10" ht="15.75" customHeight="1">
      <c r="A22" s="11">
        <v>2</v>
      </c>
      <c r="B22" s="20" t="s">
        <v>182</v>
      </c>
      <c r="C22" s="12" t="s">
        <v>183</v>
      </c>
      <c r="D22" s="13">
        <v>451944.1</v>
      </c>
      <c r="E22" s="13">
        <v>12400.45</v>
      </c>
      <c r="F22" s="13">
        <f t="shared" si="1"/>
        <v>36.44578220951659</v>
      </c>
      <c r="G22" s="13">
        <f>D22/'1、工程概况'!C4</f>
        <v>22.61344145096179</v>
      </c>
      <c r="H22" s="14">
        <f t="shared" si="2"/>
        <v>274.5515451820167</v>
      </c>
      <c r="J22" s="27"/>
    </row>
    <row r="23" spans="1:10" ht="15.75" customHeight="1">
      <c r="A23" s="11">
        <v>3</v>
      </c>
      <c r="B23" s="15" t="s">
        <v>184</v>
      </c>
      <c r="C23" s="12" t="s">
        <v>183</v>
      </c>
      <c r="D23" s="13">
        <v>5142.52</v>
      </c>
      <c r="E23" s="13">
        <v>518.88</v>
      </c>
      <c r="F23" s="13">
        <f t="shared" si="1"/>
        <v>9.910807893925378</v>
      </c>
      <c r="G23" s="13">
        <f>D23/'1、工程概况'!C4</f>
        <v>0.25731074911786667</v>
      </c>
      <c r="H23" s="14">
        <f t="shared" si="2"/>
        <v>11.488236778830187</v>
      </c>
      <c r="J23" s="27"/>
    </row>
    <row r="24" spans="1:10" ht="15.75" customHeight="1">
      <c r="A24" s="11">
        <v>4</v>
      </c>
      <c r="B24" s="12" t="s">
        <v>185</v>
      </c>
      <c r="C24" s="12" t="s">
        <v>183</v>
      </c>
      <c r="D24" s="13">
        <v>9370.77</v>
      </c>
      <c r="E24" s="13">
        <v>452.2</v>
      </c>
      <c r="F24" s="13">
        <f t="shared" si="1"/>
        <v>20.72262273330385</v>
      </c>
      <c r="G24" s="13">
        <f>D24/'1、工程概况'!C4</f>
        <v>0.4688751523593941</v>
      </c>
      <c r="H24" s="14">
        <f t="shared" si="2"/>
        <v>10.011911562185883</v>
      </c>
      <c r="J24" s="27"/>
    </row>
    <row r="25" spans="1:8" ht="15.75" customHeight="1">
      <c r="A25" s="11">
        <v>5</v>
      </c>
      <c r="B25" s="15" t="s">
        <v>186</v>
      </c>
      <c r="C25" s="12" t="s">
        <v>183</v>
      </c>
      <c r="D25" s="13">
        <v>142106.5</v>
      </c>
      <c r="E25" s="13">
        <v>1821.85</v>
      </c>
      <c r="F25" s="13">
        <f t="shared" si="1"/>
        <v>78.00120756374015</v>
      </c>
      <c r="G25" s="13">
        <f>D25/'1、工程概况'!C4</f>
        <v>7.110430288947464</v>
      </c>
      <c r="H25" s="14">
        <f t="shared" si="2"/>
        <v>40.33657912332673</v>
      </c>
    </row>
    <row r="26" spans="1:8" ht="15.75" customHeight="1">
      <c r="A26" s="11">
        <v>6</v>
      </c>
      <c r="B26" s="15" t="s">
        <v>187</v>
      </c>
      <c r="C26" s="12" t="s">
        <v>183</v>
      </c>
      <c r="D26" s="13">
        <v>1382391</v>
      </c>
      <c r="E26" s="13">
        <v>5243</v>
      </c>
      <c r="F26" s="13">
        <f t="shared" si="1"/>
        <v>263.6641235933626</v>
      </c>
      <c r="G26" s="13">
        <f>D26/'1、工程概况'!C4</f>
        <v>69.16921349528963</v>
      </c>
      <c r="H26" s="14">
        <f t="shared" si="2"/>
        <v>116.08238018695396</v>
      </c>
    </row>
    <row r="27" spans="1:8" ht="15.75" customHeight="1">
      <c r="A27" s="11">
        <v>7</v>
      </c>
      <c r="B27" s="21" t="s">
        <v>188</v>
      </c>
      <c r="C27" s="21" t="s">
        <v>189</v>
      </c>
      <c r="D27" s="22">
        <v>323734.78</v>
      </c>
      <c r="E27" s="22">
        <v>46</v>
      </c>
      <c r="F27" s="13">
        <f t="shared" si="1"/>
        <v>7037.712608695653</v>
      </c>
      <c r="G27" s="13">
        <f>D27/'1、工程概况'!C4</f>
        <v>16.198369429250203</v>
      </c>
      <c r="H27" s="14">
        <f t="shared" si="2"/>
        <v>1.0184607073431016</v>
      </c>
    </row>
    <row r="28" spans="1:8" ht="15.75" customHeight="1">
      <c r="A28" s="11">
        <v>8</v>
      </c>
      <c r="B28" s="21" t="s">
        <v>190</v>
      </c>
      <c r="C28" s="21" t="s">
        <v>191</v>
      </c>
      <c r="D28" s="22">
        <v>156892.25</v>
      </c>
      <c r="E28" s="22">
        <v>489</v>
      </c>
      <c r="F28" s="13">
        <f t="shared" si="1"/>
        <v>320.8430470347648</v>
      </c>
      <c r="G28" s="13">
        <f>D28/'1、工程概况'!C4</f>
        <v>7.850248978766754</v>
      </c>
      <c r="H28" s="14">
        <f t="shared" si="2"/>
        <v>10.826680128060364</v>
      </c>
    </row>
    <row r="29" spans="1:8" ht="15.75" customHeight="1">
      <c r="A29" s="11">
        <v>9</v>
      </c>
      <c r="B29" s="21" t="s">
        <v>192</v>
      </c>
      <c r="C29" s="21" t="s">
        <v>191</v>
      </c>
      <c r="D29" s="22">
        <v>99586.32</v>
      </c>
      <c r="E29" s="22">
        <v>784</v>
      </c>
      <c r="F29" s="13">
        <f t="shared" si="1"/>
        <v>127.02336734693878</v>
      </c>
      <c r="G29" s="13">
        <f>D29/'1、工程概况'!C4</f>
        <v>4.982893717689302</v>
      </c>
      <c r="H29" s="14">
        <f t="shared" si="2"/>
        <v>17.358112925151996</v>
      </c>
    </row>
    <row r="30" spans="1:8" ht="15.75" customHeight="1">
      <c r="A30" s="11">
        <v>10</v>
      </c>
      <c r="B30" s="21" t="s">
        <v>193</v>
      </c>
      <c r="C30" s="21" t="s">
        <v>191</v>
      </c>
      <c r="D30" s="22">
        <v>75635.66</v>
      </c>
      <c r="E30" s="22">
        <v>75</v>
      </c>
      <c r="F30" s="13">
        <f t="shared" si="1"/>
        <v>1008.4754666666668</v>
      </c>
      <c r="G30" s="13">
        <f>D30/'1、工程概况'!C4</f>
        <v>3.784500271194718</v>
      </c>
      <c r="H30" s="14">
        <f t="shared" si="2"/>
        <v>1.6605337619724485</v>
      </c>
    </row>
    <row r="31" spans="1:8" ht="15.75" customHeight="1">
      <c r="A31" s="11">
        <v>11</v>
      </c>
      <c r="B31" s="23" t="s">
        <v>194</v>
      </c>
      <c r="C31" s="23" t="s">
        <v>191</v>
      </c>
      <c r="D31" s="24">
        <v>18632.22</v>
      </c>
      <c r="E31" s="24">
        <v>125</v>
      </c>
      <c r="F31" s="24">
        <f t="shared" si="1"/>
        <v>149.05776</v>
      </c>
      <c r="G31" s="13">
        <f>D31/'1、工程概况'!C4</f>
        <v>0.9322803773109093</v>
      </c>
      <c r="H31" s="14">
        <f t="shared" si="2"/>
        <v>2.7675562699540808</v>
      </c>
    </row>
    <row r="32" spans="1:8" ht="39" customHeight="1">
      <c r="A32" s="25" t="s">
        <v>195</v>
      </c>
      <c r="B32" s="26"/>
      <c r="C32" s="26"/>
      <c r="D32" s="26"/>
      <c r="E32" s="26"/>
      <c r="F32" s="26"/>
      <c r="G32" s="26"/>
      <c r="H32" s="26"/>
    </row>
  </sheetData>
  <sheetProtection/>
  <mergeCells count="14">
    <mergeCell ref="A1:H1"/>
    <mergeCell ref="A2:H2"/>
    <mergeCell ref="A18:H18"/>
    <mergeCell ref="A32:H32"/>
    <mergeCell ref="A3:A4"/>
    <mergeCell ref="A19:A20"/>
    <mergeCell ref="B3:B4"/>
    <mergeCell ref="B19:B20"/>
    <mergeCell ref="C3:C4"/>
    <mergeCell ref="C19:C20"/>
    <mergeCell ref="E3:E4"/>
    <mergeCell ref="E19:E20"/>
    <mergeCell ref="F3:F4"/>
    <mergeCell ref="F19:F20"/>
  </mergeCells>
  <printOptions/>
  <pageMargins left="0.75" right="0.75" top="0.3145833333333333" bottom="0" header="0.3145833333333333"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王小力</cp:lastModifiedBy>
  <cp:lastPrinted>2013-01-22T01:32:49Z</cp:lastPrinted>
  <dcterms:created xsi:type="dcterms:W3CDTF">2008-11-14T08:36:32Z</dcterms:created>
  <dcterms:modified xsi:type="dcterms:W3CDTF">2019-08-27T10:13:27Z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