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90" windowWidth="13020" windowHeight="9825"/>
  </bookViews>
  <sheets>
    <sheet name="Sheet2" sheetId="2" r:id="rId1"/>
    <sheet name="Sheet3" sheetId="3" r:id="rId2"/>
  </sheets>
  <definedNames>
    <definedName name="_xlnm.Print_Area" localSheetId="0">Sheet2!$A$1:$R$18</definedName>
  </definedNames>
  <calcPr calcId="125725"/>
</workbook>
</file>

<file path=xl/calcChain.xml><?xml version="1.0" encoding="utf-8"?>
<calcChain xmlns="http://schemas.openxmlformats.org/spreadsheetml/2006/main">
  <c r="O8" i="2"/>
  <c r="T15"/>
  <c r="S15"/>
  <c r="S16" l="1"/>
  <c r="J17"/>
  <c r="Q17"/>
  <c r="R17" s="1"/>
  <c r="O17"/>
  <c r="P17" s="1"/>
  <c r="M17"/>
  <c r="N17" s="1"/>
  <c r="I17"/>
  <c r="K17" s="1"/>
  <c r="L17" s="1"/>
  <c r="H17"/>
  <c r="I15" l="1"/>
  <c r="Q14"/>
  <c r="K15"/>
  <c r="K14"/>
  <c r="I16" l="1"/>
  <c r="K16"/>
  <c r="G15"/>
  <c r="N16" l="1"/>
  <c r="N15"/>
  <c r="G14"/>
  <c r="I14"/>
  <c r="R14"/>
  <c r="Q9" s="1"/>
  <c r="Q12" s="1"/>
  <c r="O14"/>
  <c r="G16"/>
  <c r="H16" s="1"/>
  <c r="J16"/>
  <c r="H15"/>
  <c r="J15"/>
  <c r="L15"/>
  <c r="R16"/>
  <c r="P16"/>
  <c r="P15"/>
  <c r="N14"/>
  <c r="R18"/>
  <c r="P18"/>
  <c r="N18"/>
  <c r="L18"/>
  <c r="J18"/>
  <c r="H18"/>
  <c r="L16"/>
  <c r="R15"/>
  <c r="O10" l="1"/>
  <c r="M10"/>
  <c r="Q10"/>
  <c r="K10"/>
  <c r="I10"/>
  <c r="G10"/>
  <c r="P14"/>
  <c r="O9" s="1"/>
  <c r="M9"/>
  <c r="M12" s="1"/>
  <c r="L14"/>
  <c r="K9" s="1"/>
  <c r="K12" s="1"/>
  <c r="J14"/>
  <c r="I9" s="1"/>
  <c r="I12" s="1"/>
  <c r="H14"/>
  <c r="G9" s="1"/>
  <c r="G12" s="1"/>
  <c r="Q13"/>
  <c r="O13" l="1"/>
  <c r="O12"/>
  <c r="K13"/>
  <c r="K8" s="1"/>
  <c r="Q8"/>
  <c r="I13"/>
  <c r="I8" s="1"/>
  <c r="M13"/>
  <c r="G13"/>
  <c r="G8" s="1"/>
  <c r="M8" l="1"/>
</calcChain>
</file>

<file path=xl/sharedStrings.xml><?xml version="1.0" encoding="utf-8"?>
<sst xmlns="http://schemas.openxmlformats.org/spreadsheetml/2006/main" count="66" uniqueCount="50">
  <si>
    <t>定额编号</t>
    <phoneticPr fontId="1" type="noConversion"/>
  </si>
  <si>
    <t>单位</t>
    <phoneticPr fontId="1" type="noConversion"/>
  </si>
  <si>
    <t>综合单价</t>
    <phoneticPr fontId="1" type="noConversion"/>
  </si>
  <si>
    <t>其中</t>
    <phoneticPr fontId="1" type="noConversion"/>
  </si>
  <si>
    <t>人工费</t>
    <phoneticPr fontId="1" type="noConversion"/>
  </si>
  <si>
    <t>材料费</t>
    <phoneticPr fontId="1" type="noConversion"/>
  </si>
  <si>
    <t>机械费</t>
    <phoneticPr fontId="1" type="noConversion"/>
  </si>
  <si>
    <t>管理费</t>
    <phoneticPr fontId="1" type="noConversion"/>
  </si>
  <si>
    <t>利润</t>
    <phoneticPr fontId="1" type="noConversion"/>
  </si>
  <si>
    <t>一类工</t>
    <phoneticPr fontId="1" type="noConversion"/>
  </si>
  <si>
    <t>材料</t>
    <phoneticPr fontId="1" type="noConversion"/>
  </si>
  <si>
    <t>机械</t>
    <phoneticPr fontId="1" type="noConversion"/>
  </si>
  <si>
    <t>根</t>
    <phoneticPr fontId="1" type="noConversion"/>
  </si>
  <si>
    <t>m2</t>
    <phoneticPr fontId="1" type="noConversion"/>
  </si>
  <si>
    <t>工日</t>
    <phoneticPr fontId="1" type="noConversion"/>
  </si>
  <si>
    <t>其他材料费</t>
    <phoneticPr fontId="1" type="noConversion"/>
  </si>
  <si>
    <t>元</t>
    <phoneticPr fontId="1" type="noConversion"/>
  </si>
  <si>
    <t>项目名称</t>
    <phoneticPr fontId="1" type="noConversion"/>
  </si>
  <si>
    <t>数量</t>
    <phoneticPr fontId="1" type="noConversion"/>
  </si>
  <si>
    <t>合价</t>
    <phoneticPr fontId="1" type="noConversion"/>
  </si>
  <si>
    <t>单价</t>
    <phoneticPr fontId="1" type="noConversion"/>
  </si>
  <si>
    <t>机械费</t>
    <phoneticPr fontId="1" type="noConversion"/>
  </si>
  <si>
    <t>利润</t>
    <phoneticPr fontId="1" type="noConversion"/>
  </si>
  <si>
    <t>通补1</t>
    <phoneticPr fontId="1" type="noConversion"/>
  </si>
  <si>
    <t>通补2</t>
    <phoneticPr fontId="1" type="noConversion"/>
  </si>
  <si>
    <t>通补3</t>
    <phoneticPr fontId="1" type="noConversion"/>
  </si>
  <si>
    <t>现浇叠合板复合楼面叠合板代替模板</t>
    <phoneticPr fontId="1" type="noConversion"/>
  </si>
  <si>
    <t>现浇叠合板复合楼面叠合板代替模板</t>
    <phoneticPr fontId="1" type="noConversion"/>
  </si>
  <si>
    <t>铝模专用独立钢支撑</t>
    <phoneticPr fontId="1" type="noConversion"/>
  </si>
  <si>
    <t>工程内容：铝模供货商设计、加工钢支撑体系、试拼装，运输至现场，厂家指导二次拼装，每六层按两层油性、四层水性刷脱模剂，拆除、清理、整形，最终场外运输厂家回收</t>
    <phoneticPr fontId="1" type="noConversion"/>
  </si>
  <si>
    <t>备注：</t>
    <phoneticPr fontId="1" type="noConversion"/>
  </si>
  <si>
    <t>定型加工可脱卸式铝模钢龙骨</t>
    <phoneticPr fontId="1" type="noConversion"/>
  </si>
  <si>
    <t>镀锌铁丝22#</t>
    <phoneticPr fontId="1" type="noConversion"/>
  </si>
  <si>
    <t>kg</t>
    <phoneticPr fontId="1" type="noConversion"/>
  </si>
  <si>
    <t>5、现浇叠合板复合楼板厚度超过15cm，支撑系统另行考虑。</t>
    <phoneticPr fontId="1" type="noConversion"/>
  </si>
  <si>
    <t>4、现浇叠合板复合楼面净高超过3.1米,在4.2米以内，人工、定型加工可脱卸式铝模钢龙骨、铝模专用独立钢支撑均乘系数1.20。</t>
    <phoneticPr fontId="1" type="noConversion"/>
  </si>
  <si>
    <t>2、现浇叠合板复合楼面，周边柱、墙、梁和叠合板楼面一起浇筑时，叠合板需搁置在木模板上时，执行平板子目，人工、材料乘以系数1.3。</t>
    <phoneticPr fontId="1" type="noConversion"/>
  </si>
  <si>
    <t>1、现浇叠合板复合楼面，周边柱、墙、梁和叠合板楼面一起浇筑时，叠合板需搁置在木模钢管支撑上时，执行平板子目，人工乘以系数1.2、材料乘以系数1.3。</t>
    <phoneticPr fontId="1" type="noConversion"/>
  </si>
  <si>
    <t>3、叠合板安装无需采用普通钢管临时支撑时，则可扣除叠合板试行版中的支撑杆件、另行卡具、钢管支撑的用量，不扣除人工费。</t>
    <phoneticPr fontId="1" type="noConversion"/>
  </si>
  <si>
    <t>标准层≥4层（层高2.8-3.1m）</t>
    <phoneticPr fontId="1" type="noConversion"/>
  </si>
  <si>
    <t>准层≥6层（层高2.8-3.1m）</t>
    <phoneticPr fontId="1" type="noConversion"/>
  </si>
  <si>
    <t>标准层≥8层（层高2.8-3.1m）</t>
    <phoneticPr fontId="1" type="noConversion"/>
  </si>
  <si>
    <t>1-补1</t>
    <phoneticPr fontId="1" type="noConversion"/>
  </si>
  <si>
    <t>1-补2</t>
    <phoneticPr fontId="1" type="noConversion"/>
  </si>
  <si>
    <t>1-补3</t>
    <phoneticPr fontId="1" type="noConversion"/>
  </si>
  <si>
    <t>预制装配标准层15层以内</t>
    <phoneticPr fontId="1" type="noConversion"/>
  </si>
  <si>
    <t xml:space="preserve">预制装配标准层20层以内 </t>
    <phoneticPr fontId="1" type="noConversion"/>
  </si>
  <si>
    <t xml:space="preserve">预制装配标准层20层以上 </t>
    <phoneticPr fontId="1" type="noConversion"/>
  </si>
  <si>
    <t xml:space="preserve"> 预制混凝土叠合板铝模钢支撑体系补充计价定额</t>
    <phoneticPr fontId="1" type="noConversion"/>
  </si>
  <si>
    <t>计量单位：㎡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</si>
</sst>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0"/>
    <numFmt numFmtId="177" formatCode="0.00_ "/>
    <numFmt numFmtId="178" formatCode="0.00_);[Red]\(0.00\)"/>
    <numFmt numFmtId="179" formatCode="0.0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2" fontId="0" fillId="0" borderId="1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0" fillId="0" borderId="1" xfId="0" applyNumberFormat="1" applyBorder="1">
      <alignment vertical="center"/>
    </xf>
    <xf numFmtId="178" fontId="2" fillId="0" borderId="1" xfId="0" applyNumberFormat="1" applyFont="1" applyBorder="1">
      <alignment vertical="center"/>
    </xf>
    <xf numFmtId="178" fontId="0" fillId="0" borderId="0" xfId="0" applyNumberFormat="1">
      <alignment vertical="center"/>
    </xf>
    <xf numFmtId="0" fontId="0" fillId="0" borderId="11" xfId="0" applyBorder="1" applyAlignment="1">
      <alignment horizontal="left" vertical="center" wrapText="1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179" fontId="0" fillId="0" borderId="1" xfId="0" applyNumberFormat="1" applyFill="1" applyBorder="1" applyAlignment="1">
      <alignment horizontal="right" vertical="center"/>
    </xf>
    <xf numFmtId="0" fontId="0" fillId="0" borderId="11" xfId="0" applyBorder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178" fontId="0" fillId="0" borderId="6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BFEAC5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6"/>
  <sheetViews>
    <sheetView tabSelected="1" workbookViewId="0">
      <selection activeCell="X12" sqref="X12"/>
    </sheetView>
  </sheetViews>
  <sheetFormatPr defaultRowHeight="13.5"/>
  <cols>
    <col min="1" max="1" width="5.875" customWidth="1"/>
    <col min="2" max="2" width="8.875" customWidth="1"/>
    <col min="4" max="4" width="5.875" customWidth="1"/>
    <col min="5" max="5" width="6.5" customWidth="1"/>
    <col min="6" max="6" width="8.75" style="10" customWidth="1"/>
    <col min="7" max="12" width="10.125" hidden="1" customWidth="1"/>
    <col min="13" max="13" width="7.625" customWidth="1"/>
    <col min="14" max="14" width="6.5" customWidth="1"/>
    <col min="15" max="15" width="6.625" customWidth="1"/>
    <col min="16" max="16" width="6.125" customWidth="1"/>
    <col min="17" max="17" width="8.125" customWidth="1"/>
    <col min="18" max="18" width="7.625" customWidth="1"/>
    <col min="19" max="20" width="0" hidden="1" customWidth="1"/>
  </cols>
  <sheetData>
    <row r="1" spans="1:20" ht="44.25" customHeight="1">
      <c r="A1" s="18" t="s">
        <v>48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20" ht="32.25" customHeight="1">
      <c r="A2" s="19" t="s">
        <v>29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0" ht="21.7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5" t="s">
        <v>49</v>
      </c>
      <c r="R3" s="15"/>
    </row>
    <row r="4" spans="1:20" ht="31.5" customHeight="1">
      <c r="A4" s="20" t="s">
        <v>0</v>
      </c>
      <c r="B4" s="21"/>
      <c r="C4" s="21"/>
      <c r="D4" s="21"/>
      <c r="E4" s="21"/>
      <c r="F4" s="21"/>
      <c r="G4" s="20" t="s">
        <v>23</v>
      </c>
      <c r="H4" s="22"/>
      <c r="I4" s="20" t="s">
        <v>24</v>
      </c>
      <c r="J4" s="22"/>
      <c r="K4" s="20" t="s">
        <v>25</v>
      </c>
      <c r="L4" s="22"/>
      <c r="M4" s="20" t="s">
        <v>42</v>
      </c>
      <c r="N4" s="22"/>
      <c r="O4" s="20" t="s">
        <v>43</v>
      </c>
      <c r="P4" s="22"/>
      <c r="Q4" s="20" t="s">
        <v>44</v>
      </c>
      <c r="R4" s="22"/>
    </row>
    <row r="5" spans="1:20" ht="48" customHeight="1">
      <c r="A5" s="16" t="s">
        <v>17</v>
      </c>
      <c r="B5" s="16"/>
      <c r="C5" s="16"/>
      <c r="D5" s="16"/>
      <c r="E5" s="23" t="s">
        <v>1</v>
      </c>
      <c r="F5" s="26" t="s">
        <v>20</v>
      </c>
      <c r="G5" s="29" t="s">
        <v>26</v>
      </c>
      <c r="H5" s="29"/>
      <c r="I5" s="29" t="s">
        <v>27</v>
      </c>
      <c r="J5" s="29"/>
      <c r="K5" s="29" t="s">
        <v>27</v>
      </c>
      <c r="L5" s="29"/>
      <c r="M5" s="29" t="s">
        <v>26</v>
      </c>
      <c r="N5" s="29"/>
      <c r="O5" s="29" t="s">
        <v>27</v>
      </c>
      <c r="P5" s="29"/>
      <c r="Q5" s="29" t="s">
        <v>27</v>
      </c>
      <c r="R5" s="29"/>
    </row>
    <row r="6" spans="1:20" ht="36" customHeight="1">
      <c r="A6" s="16"/>
      <c r="B6" s="16"/>
      <c r="C6" s="16"/>
      <c r="D6" s="16"/>
      <c r="E6" s="24"/>
      <c r="F6" s="27"/>
      <c r="G6" s="32" t="s">
        <v>39</v>
      </c>
      <c r="H6" s="33"/>
      <c r="I6" s="32" t="s">
        <v>40</v>
      </c>
      <c r="J6" s="33"/>
      <c r="K6" s="32" t="s">
        <v>41</v>
      </c>
      <c r="L6" s="33"/>
      <c r="M6" s="32" t="s">
        <v>45</v>
      </c>
      <c r="N6" s="33"/>
      <c r="O6" s="32" t="s">
        <v>46</v>
      </c>
      <c r="P6" s="33"/>
      <c r="Q6" s="32" t="s">
        <v>47</v>
      </c>
      <c r="R6" s="33"/>
    </row>
    <row r="7" spans="1:20" ht="27.75" customHeight="1">
      <c r="A7" s="16"/>
      <c r="B7" s="16"/>
      <c r="C7" s="16"/>
      <c r="D7" s="16"/>
      <c r="E7" s="25"/>
      <c r="F7" s="28"/>
      <c r="G7" s="5" t="s">
        <v>18</v>
      </c>
      <c r="H7" s="5" t="s">
        <v>19</v>
      </c>
      <c r="I7" s="5" t="s">
        <v>18</v>
      </c>
      <c r="J7" s="5" t="s">
        <v>19</v>
      </c>
      <c r="K7" s="5" t="s">
        <v>18</v>
      </c>
      <c r="L7" s="5" t="s">
        <v>19</v>
      </c>
      <c r="M7" s="5" t="s">
        <v>18</v>
      </c>
      <c r="N7" s="5" t="s">
        <v>19</v>
      </c>
      <c r="O7" s="5" t="s">
        <v>18</v>
      </c>
      <c r="P7" s="5" t="s">
        <v>19</v>
      </c>
      <c r="Q7" s="5" t="s">
        <v>18</v>
      </c>
      <c r="R7" s="5" t="s">
        <v>19</v>
      </c>
    </row>
    <row r="8" spans="1:20" ht="27.75" customHeight="1">
      <c r="A8" s="20" t="s">
        <v>2</v>
      </c>
      <c r="B8" s="21"/>
      <c r="C8" s="21"/>
      <c r="D8" s="21"/>
      <c r="E8" s="21"/>
      <c r="F8" s="22"/>
      <c r="G8" s="30">
        <f>G9+G10+G12+G13</f>
        <v>156.96896502175866</v>
      </c>
      <c r="H8" s="31"/>
      <c r="I8" s="30">
        <f>I9+I10+I12+I13</f>
        <v>143.58125445895018</v>
      </c>
      <c r="J8" s="31"/>
      <c r="K8" s="30">
        <f>K9+K10+K12+K13</f>
        <v>121.64495334421267</v>
      </c>
      <c r="L8" s="31"/>
      <c r="M8" s="30">
        <f>M9+M10+M12+M13</f>
        <v>101.22</v>
      </c>
      <c r="N8" s="31"/>
      <c r="O8" s="30">
        <f>82.41</f>
        <v>82.41</v>
      </c>
      <c r="P8" s="31"/>
      <c r="Q8" s="30">
        <f>Q9+Q10+Q12+Q13</f>
        <v>72.534800000000004</v>
      </c>
      <c r="R8" s="31"/>
    </row>
    <row r="9" spans="1:20" ht="27.75" customHeight="1">
      <c r="A9" s="36" t="s">
        <v>3</v>
      </c>
      <c r="B9" s="23" t="s">
        <v>4</v>
      </c>
      <c r="C9" s="38"/>
      <c r="D9" s="38"/>
      <c r="E9" s="38"/>
      <c r="F9" s="39"/>
      <c r="G9" s="34">
        <f>H14</f>
        <v>38.080000000000005</v>
      </c>
      <c r="H9" s="35"/>
      <c r="I9" s="34">
        <f>J14</f>
        <v>36.720000000000006</v>
      </c>
      <c r="J9" s="35"/>
      <c r="K9" s="34">
        <f>L14</f>
        <v>35.360000000000007</v>
      </c>
      <c r="L9" s="35"/>
      <c r="M9" s="34">
        <f>N14</f>
        <v>34</v>
      </c>
      <c r="N9" s="35"/>
      <c r="O9" s="34">
        <f>P14</f>
        <v>32.64</v>
      </c>
      <c r="P9" s="35"/>
      <c r="Q9" s="34">
        <f>R14</f>
        <v>31.280000000000005</v>
      </c>
      <c r="R9" s="35"/>
    </row>
    <row r="10" spans="1:20" ht="27.75" customHeight="1">
      <c r="A10" s="37"/>
      <c r="B10" s="23" t="s">
        <v>5</v>
      </c>
      <c r="C10" s="38" t="s">
        <v>5</v>
      </c>
      <c r="D10" s="38"/>
      <c r="E10" s="38"/>
      <c r="F10" s="39"/>
      <c r="G10" s="34">
        <f>H15+H16+H17+H18</f>
        <v>103.27616502175863</v>
      </c>
      <c r="H10" s="35"/>
      <c r="I10" s="34">
        <f>J15+J16+J17+J18</f>
        <v>91.8060544589502</v>
      </c>
      <c r="J10" s="35"/>
      <c r="K10" s="34">
        <f>L15+L16+L17+L18</f>
        <v>71.787353344212647</v>
      </c>
      <c r="L10" s="35"/>
      <c r="M10" s="34">
        <f>N15+N16+N17+N18</f>
        <v>53.28</v>
      </c>
      <c r="N10" s="35"/>
      <c r="O10" s="34">
        <f>P15+P16+P17+P18</f>
        <v>36.380000000000003</v>
      </c>
      <c r="P10" s="35"/>
      <c r="Q10" s="34">
        <f>R15+R16+R17+R18</f>
        <v>28.429999999999996</v>
      </c>
      <c r="R10" s="35"/>
    </row>
    <row r="11" spans="1:20" ht="27.75" customHeight="1">
      <c r="A11" s="37"/>
      <c r="B11" s="23" t="s">
        <v>21</v>
      </c>
      <c r="C11" s="38" t="s">
        <v>6</v>
      </c>
      <c r="D11" s="38"/>
      <c r="E11" s="38"/>
      <c r="F11" s="39"/>
      <c r="G11" s="34"/>
      <c r="H11" s="35"/>
      <c r="I11" s="34"/>
      <c r="J11" s="35"/>
      <c r="K11" s="34"/>
      <c r="L11" s="35"/>
      <c r="M11" s="34"/>
      <c r="N11" s="35"/>
      <c r="O11" s="34"/>
      <c r="P11" s="35"/>
      <c r="Q11" s="34"/>
      <c r="R11" s="35"/>
    </row>
    <row r="12" spans="1:20" ht="27.75" customHeight="1">
      <c r="A12" s="37"/>
      <c r="B12" s="23" t="s">
        <v>7</v>
      </c>
      <c r="C12" s="38" t="s">
        <v>7</v>
      </c>
      <c r="D12" s="38"/>
      <c r="E12" s="38"/>
      <c r="F12" s="39"/>
      <c r="G12" s="34">
        <f>(G9+G11)*0.29</f>
        <v>11.043200000000001</v>
      </c>
      <c r="H12" s="35"/>
      <c r="I12" s="34">
        <f>(I9+I11)*0.29</f>
        <v>10.648800000000001</v>
      </c>
      <c r="J12" s="35"/>
      <c r="K12" s="34">
        <f>(K9+K11)*0.29</f>
        <v>10.2544</v>
      </c>
      <c r="L12" s="35"/>
      <c r="M12" s="34">
        <f>(M9+M11)*0.29</f>
        <v>9.86</v>
      </c>
      <c r="N12" s="35"/>
      <c r="O12" s="34">
        <f>(O9+O11)*0.29</f>
        <v>9.4656000000000002</v>
      </c>
      <c r="P12" s="35"/>
      <c r="Q12" s="34">
        <f>(Q9+Q11)*0.29</f>
        <v>9.071200000000001</v>
      </c>
      <c r="R12" s="35"/>
    </row>
    <row r="13" spans="1:20" ht="27.75" customHeight="1">
      <c r="A13" s="17"/>
      <c r="B13" s="23" t="s">
        <v>22</v>
      </c>
      <c r="C13" s="38" t="s">
        <v>8</v>
      </c>
      <c r="D13" s="38"/>
      <c r="E13" s="38"/>
      <c r="F13" s="39"/>
      <c r="G13" s="34">
        <f>(G9+G11)*0.12</f>
        <v>4.5696000000000003</v>
      </c>
      <c r="H13" s="35"/>
      <c r="I13" s="34">
        <f>(I9+I11)*0.12</f>
        <v>4.4064000000000005</v>
      </c>
      <c r="J13" s="35"/>
      <c r="K13" s="34">
        <f>(K9+K11)*0.12</f>
        <v>4.2432000000000007</v>
      </c>
      <c r="L13" s="35"/>
      <c r="M13" s="34">
        <f>(M9+M11)*0.12</f>
        <v>4.08</v>
      </c>
      <c r="N13" s="35"/>
      <c r="O13" s="34">
        <f>(O9+O11)*0.12</f>
        <v>3.9167999999999998</v>
      </c>
      <c r="P13" s="35"/>
      <c r="Q13" s="34">
        <f>(Q9+Q11)*0.12</f>
        <v>3.7536000000000005</v>
      </c>
      <c r="R13" s="35"/>
    </row>
    <row r="14" spans="1:20" ht="27.75" customHeight="1">
      <c r="A14" s="20" t="s">
        <v>9</v>
      </c>
      <c r="B14" s="21"/>
      <c r="C14" s="21"/>
      <c r="D14" s="22"/>
      <c r="E14" s="4" t="s">
        <v>14</v>
      </c>
      <c r="F14" s="8">
        <v>85</v>
      </c>
      <c r="G14" s="1">
        <f>M14*1.12</f>
        <v>0.44800000000000006</v>
      </c>
      <c r="H14" s="3">
        <f>F14*G14</f>
        <v>38.080000000000005</v>
      </c>
      <c r="I14" s="1">
        <f>M14*1.08</f>
        <v>0.43200000000000005</v>
      </c>
      <c r="J14" s="3">
        <f>F14*I14</f>
        <v>36.720000000000006</v>
      </c>
      <c r="K14" s="1">
        <f>M14*1.04</f>
        <v>0.41600000000000004</v>
      </c>
      <c r="L14" s="3">
        <f>F14*K14</f>
        <v>35.360000000000007</v>
      </c>
      <c r="M14" s="14">
        <v>0.4</v>
      </c>
      <c r="N14" s="3">
        <f>F14*M14</f>
        <v>34</v>
      </c>
      <c r="O14" s="1">
        <f>M14*0.96</f>
        <v>0.38400000000000001</v>
      </c>
      <c r="P14" s="3">
        <f>F14*O14</f>
        <v>32.64</v>
      </c>
      <c r="Q14" s="1">
        <f>M14*0.92</f>
        <v>0.36800000000000005</v>
      </c>
      <c r="R14" s="3">
        <f>F14*Q14</f>
        <v>31.280000000000005</v>
      </c>
    </row>
    <row r="15" spans="1:20" ht="27.75" customHeight="1">
      <c r="A15" s="36" t="s">
        <v>10</v>
      </c>
      <c r="B15" s="5"/>
      <c r="C15" s="40" t="s">
        <v>31</v>
      </c>
      <c r="D15" s="41"/>
      <c r="E15" s="4" t="s">
        <v>13</v>
      </c>
      <c r="F15" s="9">
        <v>1000</v>
      </c>
      <c r="G15" s="2">
        <f>(82.48)/160*1.1/6*0.7</f>
        <v>6.6155833333333344E-2</v>
      </c>
      <c r="H15" s="3">
        <f t="shared" ref="H15:H18" si="0">F15*G15</f>
        <v>66.155833333333348</v>
      </c>
      <c r="I15" s="2">
        <f>(82.48)/160*1.1/6*0.7</f>
        <v>6.6155833333333344E-2</v>
      </c>
      <c r="J15" s="3">
        <f>F15*I15</f>
        <v>66.155833333333348</v>
      </c>
      <c r="K15" s="2">
        <f>(82.48)/160*1.15/8*0.7</f>
        <v>5.18721875E-2</v>
      </c>
      <c r="L15" s="3">
        <f>F15*K15</f>
        <v>51.872187500000003</v>
      </c>
      <c r="M15" s="13">
        <v>3.9E-2</v>
      </c>
      <c r="N15" s="3">
        <f>F15*M15</f>
        <v>39</v>
      </c>
      <c r="O15" s="2">
        <v>2.5999999999999999E-2</v>
      </c>
      <c r="P15" s="3">
        <f>F15*O15</f>
        <v>26</v>
      </c>
      <c r="Q15" s="2">
        <v>0.02</v>
      </c>
      <c r="R15" s="3">
        <f>F15*Q15</f>
        <v>20</v>
      </c>
      <c r="S15">
        <f>160*19.85</f>
        <v>3176</v>
      </c>
      <c r="T15">
        <f>85.48*23.5</f>
        <v>2008.7800000000002</v>
      </c>
    </row>
    <row r="16" spans="1:20" ht="27.75" customHeight="1">
      <c r="A16" s="37"/>
      <c r="B16" s="5"/>
      <c r="C16" s="40" t="s">
        <v>28</v>
      </c>
      <c r="D16" s="41"/>
      <c r="E16" s="4" t="s">
        <v>12</v>
      </c>
      <c r="F16" s="9">
        <v>130</v>
      </c>
      <c r="G16" s="2">
        <f>226/160.09*3/4*(5%+20%)</f>
        <v>0.2646948591417328</v>
      </c>
      <c r="H16" s="3">
        <f t="shared" si="0"/>
        <v>34.410331688425266</v>
      </c>
      <c r="I16" s="2">
        <f>226/160.09*3/6*(5%+20%)</f>
        <v>0.17646323942782186</v>
      </c>
      <c r="J16" s="3">
        <f>F16*I16</f>
        <v>22.940221125616841</v>
      </c>
      <c r="K16" s="2">
        <f>226/160.09*3/8*(5%+20%)</f>
        <v>0.1323474295708664</v>
      </c>
      <c r="L16" s="3">
        <f>F16*K16</f>
        <v>17.205165844212633</v>
      </c>
      <c r="M16" s="13">
        <v>8.8999999999999996E-2</v>
      </c>
      <c r="N16" s="3">
        <f>M16*F16</f>
        <v>11.57</v>
      </c>
      <c r="O16" s="2">
        <v>5.8999999999999997E-2</v>
      </c>
      <c r="P16" s="3">
        <f>F16*O16</f>
        <v>7.67</v>
      </c>
      <c r="Q16" s="2">
        <v>4.3999999999999997E-2</v>
      </c>
      <c r="R16" s="3">
        <f>F16*Q16</f>
        <v>5.72</v>
      </c>
      <c r="S16">
        <f>S15/T15</f>
        <v>1.5810591503300508</v>
      </c>
    </row>
    <row r="17" spans="1:18" ht="27.75" customHeight="1">
      <c r="A17" s="37"/>
      <c r="B17" s="6">
        <v>3570237</v>
      </c>
      <c r="C17" s="40" t="s">
        <v>32</v>
      </c>
      <c r="D17" s="41"/>
      <c r="E17" s="7" t="s">
        <v>33</v>
      </c>
      <c r="F17" s="9">
        <v>5.5</v>
      </c>
      <c r="G17" s="2">
        <v>0.3</v>
      </c>
      <c r="H17" s="3">
        <f>F17*G17</f>
        <v>1.65</v>
      </c>
      <c r="I17" s="2">
        <f>G17</f>
        <v>0.3</v>
      </c>
      <c r="J17" s="3">
        <f>G17*F17</f>
        <v>1.65</v>
      </c>
      <c r="K17" s="2">
        <f>I17</f>
        <v>0.3</v>
      </c>
      <c r="L17" s="3">
        <f>K17*F17</f>
        <v>1.65</v>
      </c>
      <c r="M17" s="13">
        <f>G17</f>
        <v>0.3</v>
      </c>
      <c r="N17" s="3">
        <f>M17*F17</f>
        <v>1.65</v>
      </c>
      <c r="O17" s="2">
        <f>G17</f>
        <v>0.3</v>
      </c>
      <c r="P17" s="3">
        <f>O17*F17</f>
        <v>1.65</v>
      </c>
      <c r="Q17" s="2">
        <f>G17</f>
        <v>0.3</v>
      </c>
      <c r="R17" s="3">
        <f>Q17*F17</f>
        <v>1.65</v>
      </c>
    </row>
    <row r="18" spans="1:18" ht="27.75" customHeight="1">
      <c r="A18" s="17"/>
      <c r="B18" s="6"/>
      <c r="C18" s="40" t="s">
        <v>15</v>
      </c>
      <c r="D18" s="41"/>
      <c r="E18" s="4" t="s">
        <v>16</v>
      </c>
      <c r="F18" s="8">
        <v>1</v>
      </c>
      <c r="G18" s="1">
        <v>1.06</v>
      </c>
      <c r="H18" s="1">
        <f t="shared" si="0"/>
        <v>1.06</v>
      </c>
      <c r="I18" s="1">
        <v>1.06</v>
      </c>
      <c r="J18" s="1">
        <f>F18*I18</f>
        <v>1.06</v>
      </c>
      <c r="K18" s="1">
        <v>1.06</v>
      </c>
      <c r="L18" s="1">
        <f>F18*K18</f>
        <v>1.06</v>
      </c>
      <c r="M18" s="12">
        <v>1.06</v>
      </c>
      <c r="N18" s="1">
        <f>F18*M18</f>
        <v>1.06</v>
      </c>
      <c r="O18" s="1">
        <v>1.06</v>
      </c>
      <c r="P18" s="1">
        <f>F18*O18</f>
        <v>1.06</v>
      </c>
      <c r="Q18" s="1">
        <v>1.06</v>
      </c>
      <c r="R18" s="1">
        <f>F18*Q18</f>
        <v>1.06</v>
      </c>
    </row>
    <row r="19" spans="1:18" ht="27.75" hidden="1" customHeight="1">
      <c r="A19" s="36" t="s">
        <v>11</v>
      </c>
      <c r="B19" s="5"/>
      <c r="C19" s="20"/>
      <c r="D19" s="22"/>
      <c r="E19" s="1"/>
      <c r="F19" s="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27.75" hidden="1" customHeight="1">
      <c r="A20" s="37"/>
      <c r="B20" s="5"/>
      <c r="C20" s="20"/>
      <c r="D20" s="22"/>
      <c r="E20" s="1"/>
      <c r="F20" s="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27.75" hidden="1" customHeight="1">
      <c r="A21" s="17"/>
      <c r="B21" s="5"/>
      <c r="C21" s="20"/>
      <c r="D21" s="22"/>
      <c r="E21" s="1"/>
      <c r="F21" s="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27.75" hidden="1" customHeight="1">
      <c r="A22" s="16" t="s">
        <v>30</v>
      </c>
      <c r="B22" s="42" t="s">
        <v>37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</row>
    <row r="23" spans="1:18" ht="27.75" hidden="1" customHeight="1">
      <c r="A23" s="16"/>
      <c r="B23" s="42" t="s">
        <v>36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</row>
    <row r="24" spans="1:18" ht="27.75" hidden="1" customHeight="1">
      <c r="A24" s="16"/>
      <c r="B24" s="42" t="s">
        <v>38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</row>
    <row r="25" spans="1:18" ht="27.75" hidden="1" customHeight="1">
      <c r="A25" s="16"/>
      <c r="B25" s="42" t="s">
        <v>35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</row>
    <row r="26" spans="1:18" ht="27.75" hidden="1" customHeight="1">
      <c r="A26" s="16"/>
      <c r="B26" s="42" t="s">
        <v>34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</sheetData>
  <mergeCells count="84">
    <mergeCell ref="A19:A21"/>
    <mergeCell ref="C19:D19"/>
    <mergeCell ref="C20:D20"/>
    <mergeCell ref="C21:D21"/>
    <mergeCell ref="B22:R22"/>
    <mergeCell ref="A22:A26"/>
    <mergeCell ref="B26:R26"/>
    <mergeCell ref="B23:R23"/>
    <mergeCell ref="B24:R24"/>
    <mergeCell ref="B25:R25"/>
    <mergeCell ref="Q13:R13"/>
    <mergeCell ref="A14:D14"/>
    <mergeCell ref="A15:A18"/>
    <mergeCell ref="C15:D15"/>
    <mergeCell ref="C16:D16"/>
    <mergeCell ref="C18:D18"/>
    <mergeCell ref="B13:F13"/>
    <mergeCell ref="G13:H13"/>
    <mergeCell ref="I13:J13"/>
    <mergeCell ref="K13:L13"/>
    <mergeCell ref="M13:N13"/>
    <mergeCell ref="O13:P13"/>
    <mergeCell ref="C17:D17"/>
    <mergeCell ref="G12:H12"/>
    <mergeCell ref="I12:J12"/>
    <mergeCell ref="K12:L12"/>
    <mergeCell ref="M12:N12"/>
    <mergeCell ref="O12:P12"/>
    <mergeCell ref="Q12:R12"/>
    <mergeCell ref="B11:F11"/>
    <mergeCell ref="G11:H11"/>
    <mergeCell ref="I11:J11"/>
    <mergeCell ref="K11:L11"/>
    <mergeCell ref="M11:N11"/>
    <mergeCell ref="O11:P11"/>
    <mergeCell ref="K5:L5"/>
    <mergeCell ref="Q10:R10"/>
    <mergeCell ref="Q8:R8"/>
    <mergeCell ref="A9:A13"/>
    <mergeCell ref="B9:F9"/>
    <mergeCell ref="G9:H9"/>
    <mergeCell ref="I9:J9"/>
    <mergeCell ref="K9:L9"/>
    <mergeCell ref="M9:N9"/>
    <mergeCell ref="O9:P9"/>
    <mergeCell ref="Q9:R9"/>
    <mergeCell ref="B10:F10"/>
    <mergeCell ref="A8:F8"/>
    <mergeCell ref="G8:H8"/>
    <mergeCell ref="I8:J8"/>
    <mergeCell ref="K8:L8"/>
    <mergeCell ref="M8:N8"/>
    <mergeCell ref="G10:H10"/>
    <mergeCell ref="I10:J10"/>
    <mergeCell ref="K10:L10"/>
    <mergeCell ref="M10:N10"/>
    <mergeCell ref="O10:P10"/>
    <mergeCell ref="Q11:R11"/>
    <mergeCell ref="B12:F12"/>
    <mergeCell ref="A1:R1"/>
    <mergeCell ref="A2:R2"/>
    <mergeCell ref="A4:F4"/>
    <mergeCell ref="G4:H4"/>
    <mergeCell ref="I4:J4"/>
    <mergeCell ref="K4:L4"/>
    <mergeCell ref="M4:N4"/>
    <mergeCell ref="O4:P4"/>
    <mergeCell ref="Q4:R4"/>
    <mergeCell ref="A5:D7"/>
    <mergeCell ref="E5:E7"/>
    <mergeCell ref="F5:F7"/>
    <mergeCell ref="G5:H5"/>
    <mergeCell ref="I5:J5"/>
    <mergeCell ref="O8:P8"/>
    <mergeCell ref="M5:N5"/>
    <mergeCell ref="O5:P5"/>
    <mergeCell ref="Q5:R5"/>
    <mergeCell ref="G6:H6"/>
    <mergeCell ref="I6:J6"/>
    <mergeCell ref="K6:L6"/>
    <mergeCell ref="M6:N6"/>
    <mergeCell ref="O6:P6"/>
    <mergeCell ref="Q3:R3"/>
    <mergeCell ref="Q6:R6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</dc:creator>
  <cp:lastModifiedBy>user</cp:lastModifiedBy>
  <cp:lastPrinted>2019-06-24T06:16:55Z</cp:lastPrinted>
  <dcterms:created xsi:type="dcterms:W3CDTF">2019-04-17T09:43:04Z</dcterms:created>
  <dcterms:modified xsi:type="dcterms:W3CDTF">2019-06-28T01:34:02Z</dcterms:modified>
</cp:coreProperties>
</file>